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VÝBĚROVÉ ŘÍZENÍ 26\MŠ Tovární - rekonstrukce elektroinstalace vč. stavebních úprav\E-zak VŘ\PD MŠ Tovární - rekonstrukce elektroinstalace vč. stavebních úprav\"/>
    </mc:Choice>
  </mc:AlternateContent>
  <bookViews>
    <workbookView xWindow="0" yWindow="0" windowWidth="28800" windowHeight="12450"/>
  </bookViews>
  <sheets>
    <sheet name="Rekapitulace stavby" sheetId="1" r:id="rId1"/>
    <sheet name="01 - Stavebně konstrukční..." sheetId="2" r:id="rId2"/>
    <sheet name="02.1 - Svítidla" sheetId="3" r:id="rId3"/>
    <sheet name="02.2 - Přístroje" sheetId="4" r:id="rId4"/>
    <sheet name="02.3 - Instalační materiál" sheetId="5" r:id="rId5"/>
    <sheet name="02.4 - Kabeláž" sheetId="6" r:id="rId6"/>
    <sheet name="02.5 - Rozváděče" sheetId="7" r:id="rId7"/>
    <sheet name="02.6 - Pomocné stavební p..." sheetId="8" r:id="rId8"/>
    <sheet name="02.7 - Ostatní" sheetId="9" r:id="rId9"/>
  </sheets>
  <definedNames>
    <definedName name="_xlnm._FilterDatabase" localSheetId="1" hidden="1">'01 - Stavebně konstrukční...'!$C$135:$K$428</definedName>
    <definedName name="_xlnm._FilterDatabase" localSheetId="2" hidden="1">'02.1 - Svítidla'!$C$120:$K$135</definedName>
    <definedName name="_xlnm._FilterDatabase" localSheetId="3" hidden="1">'02.2 - Přístroje'!$C$120:$K$141</definedName>
    <definedName name="_xlnm._FilterDatabase" localSheetId="4" hidden="1">'02.3 - Instalační materiál'!$C$120:$K$127</definedName>
    <definedName name="_xlnm._FilterDatabase" localSheetId="5" hidden="1">'02.4 - Kabeláž'!$C$120:$K$139</definedName>
    <definedName name="_xlnm._FilterDatabase" localSheetId="6" hidden="1">'02.5 - Rozváděče'!$C$120:$K$130</definedName>
    <definedName name="_xlnm._FilterDatabase" localSheetId="7" hidden="1">'02.6 - Pomocné stavební p...'!$C$120:$K$142</definedName>
    <definedName name="_xlnm._FilterDatabase" localSheetId="8" hidden="1">'02.7 - Ostatní'!$C$120:$K$127</definedName>
    <definedName name="_xlnm.Print_Titles" localSheetId="1">'01 - Stavebně konstrukční...'!$135:$135</definedName>
    <definedName name="_xlnm.Print_Titles" localSheetId="2">'02.1 - Svítidla'!$120:$120</definedName>
    <definedName name="_xlnm.Print_Titles" localSheetId="3">'02.2 - Přístroje'!$120:$120</definedName>
    <definedName name="_xlnm.Print_Titles" localSheetId="4">'02.3 - Instalační materiál'!$120:$120</definedName>
    <definedName name="_xlnm.Print_Titles" localSheetId="5">'02.4 - Kabeláž'!$120:$120</definedName>
    <definedName name="_xlnm.Print_Titles" localSheetId="6">'02.5 - Rozváděče'!$120:$120</definedName>
    <definedName name="_xlnm.Print_Titles" localSheetId="7">'02.6 - Pomocné stavební p...'!$120:$120</definedName>
    <definedName name="_xlnm.Print_Titles" localSheetId="8">'02.7 - Ostatní'!$120:$120</definedName>
    <definedName name="_xlnm.Print_Titles" localSheetId="0">'Rekapitulace stavby'!$92:$92</definedName>
    <definedName name="_xlnm.Print_Area" localSheetId="1">'01 - Stavebně konstrukční...'!$C$82:$J$117,'01 - Stavebně konstrukční...'!$C$123:$K$428</definedName>
    <definedName name="_xlnm.Print_Area" localSheetId="2">'02.1 - Svítidla'!$C$82:$J$100,'02.1 - Svítidla'!$C$106:$K$135</definedName>
    <definedName name="_xlnm.Print_Area" localSheetId="3">'02.2 - Přístroje'!$C$82:$J$100,'02.2 - Přístroje'!$C$106:$K$141</definedName>
    <definedName name="_xlnm.Print_Area" localSheetId="4">'02.3 - Instalační materiál'!$C$82:$J$100,'02.3 - Instalační materiál'!$C$106:$K$127</definedName>
    <definedName name="_xlnm.Print_Area" localSheetId="5">'02.4 - Kabeláž'!$C$82:$J$100,'02.4 - Kabeláž'!$C$106:$K$139</definedName>
    <definedName name="_xlnm.Print_Area" localSheetId="6">'02.5 - Rozváděče'!$C$82:$J$100,'02.5 - Rozváděče'!$C$106:$K$130</definedName>
    <definedName name="_xlnm.Print_Area" localSheetId="7">'02.6 - Pomocné stavební p...'!$C$82:$J$100,'02.6 - Pomocné stavební p...'!$C$106:$K$142</definedName>
    <definedName name="_xlnm.Print_Area" localSheetId="8">'02.7 - Ostatní'!$C$82:$J$100,'02.7 - Ostatní'!$C$106:$K$127</definedName>
    <definedName name="_xlnm.Print_Area" localSheetId="0">'Rekapitulace stavby'!$D$4:$AO$76,'Rekapitulace stavby'!$C$82:$AQ$111</definedName>
  </definedNames>
  <calcPr calcId="162913"/>
</workbook>
</file>

<file path=xl/calcChain.xml><?xml version="1.0" encoding="utf-8"?>
<calcChain xmlns="http://schemas.openxmlformats.org/spreadsheetml/2006/main">
  <c r="J39" i="9" l="1"/>
  <c r="J38" i="9"/>
  <c r="AY103" i="1"/>
  <c r="J37" i="9"/>
  <c r="AX103" i="1" s="1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3" i="9"/>
  <c r="BH123" i="9"/>
  <c r="BG123" i="9"/>
  <c r="BF123" i="9"/>
  <c r="T123" i="9"/>
  <c r="R123" i="9"/>
  <c r="P123" i="9"/>
  <c r="F115" i="9"/>
  <c r="E113" i="9"/>
  <c r="F91" i="9"/>
  <c r="E89" i="9"/>
  <c r="J26" i="9"/>
  <c r="E26" i="9"/>
  <c r="J94" i="9" s="1"/>
  <c r="J25" i="9"/>
  <c r="J23" i="9"/>
  <c r="E23" i="9"/>
  <c r="J117" i="9" s="1"/>
  <c r="J22" i="9"/>
  <c r="J20" i="9"/>
  <c r="E20" i="9"/>
  <c r="F94" i="9" s="1"/>
  <c r="J19" i="9"/>
  <c r="J17" i="9"/>
  <c r="E17" i="9"/>
  <c r="F117" i="9" s="1"/>
  <c r="J16" i="9"/>
  <c r="J14" i="9"/>
  <c r="J115" i="9"/>
  <c r="E7" i="9"/>
  <c r="E85" i="9"/>
  <c r="J39" i="8"/>
  <c r="J38" i="8"/>
  <c r="AY102" i="1" s="1"/>
  <c r="J37" i="8"/>
  <c r="AX102" i="1" s="1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40" i="8"/>
  <c r="BH140" i="8"/>
  <c r="BG140" i="8"/>
  <c r="BF140" i="8"/>
  <c r="T140" i="8"/>
  <c r="R140" i="8"/>
  <c r="P140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30" i="8"/>
  <c r="BH130" i="8"/>
  <c r="BG130" i="8"/>
  <c r="BF130" i="8"/>
  <c r="T130" i="8"/>
  <c r="R130" i="8"/>
  <c r="P130" i="8"/>
  <c r="BI129" i="8"/>
  <c r="BH129" i="8"/>
  <c r="BG129" i="8"/>
  <c r="BF129" i="8"/>
  <c r="T129" i="8"/>
  <c r="R129" i="8"/>
  <c r="P129" i="8"/>
  <c r="BI128" i="8"/>
  <c r="BH128" i="8"/>
  <c r="BG128" i="8"/>
  <c r="BF128" i="8"/>
  <c r="T128" i="8"/>
  <c r="R128" i="8"/>
  <c r="P128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BI124" i="8"/>
  <c r="BH124" i="8"/>
  <c r="BG124" i="8"/>
  <c r="BF124" i="8"/>
  <c r="T124" i="8"/>
  <c r="R124" i="8"/>
  <c r="P124" i="8"/>
  <c r="BI123" i="8"/>
  <c r="BH123" i="8"/>
  <c r="BG123" i="8"/>
  <c r="BF123" i="8"/>
  <c r="T123" i="8"/>
  <c r="R123" i="8"/>
  <c r="P123" i="8"/>
  <c r="F115" i="8"/>
  <c r="E113" i="8"/>
  <c r="F91" i="8"/>
  <c r="E89" i="8"/>
  <c r="J26" i="8"/>
  <c r="E26" i="8"/>
  <c r="J118" i="8"/>
  <c r="J25" i="8"/>
  <c r="J23" i="8"/>
  <c r="E23" i="8"/>
  <c r="J93" i="8"/>
  <c r="J22" i="8"/>
  <c r="J20" i="8"/>
  <c r="E20" i="8"/>
  <c r="F94" i="8"/>
  <c r="J19" i="8"/>
  <c r="J17" i="8"/>
  <c r="E17" i="8"/>
  <c r="F117" i="8"/>
  <c r="J16" i="8"/>
  <c r="J14" i="8"/>
  <c r="J115" i="8"/>
  <c r="E7" i="8"/>
  <c r="E109" i="8" s="1"/>
  <c r="J39" i="7"/>
  <c r="J38" i="7"/>
  <c r="AY101" i="1"/>
  <c r="J37" i="7"/>
  <c r="AX101" i="1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F115" i="7"/>
  <c r="E113" i="7"/>
  <c r="F91" i="7"/>
  <c r="E89" i="7"/>
  <c r="J26" i="7"/>
  <c r="E26" i="7"/>
  <c r="J118" i="7" s="1"/>
  <c r="J25" i="7"/>
  <c r="J23" i="7"/>
  <c r="E23" i="7"/>
  <c r="J117" i="7" s="1"/>
  <c r="J22" i="7"/>
  <c r="J20" i="7"/>
  <c r="E20" i="7"/>
  <c r="F118" i="7" s="1"/>
  <c r="J19" i="7"/>
  <c r="J17" i="7"/>
  <c r="E17" i="7"/>
  <c r="F117" i="7" s="1"/>
  <c r="J16" i="7"/>
  <c r="J14" i="7"/>
  <c r="J91" i="7"/>
  <c r="E7" i="7"/>
  <c r="E109" i="7" s="1"/>
  <c r="J39" i="6"/>
  <c r="J38" i="6"/>
  <c r="AY100" i="1" s="1"/>
  <c r="J37" i="6"/>
  <c r="AX100" i="1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F115" i="6"/>
  <c r="E113" i="6"/>
  <c r="F91" i="6"/>
  <c r="E89" i="6"/>
  <c r="J26" i="6"/>
  <c r="E26" i="6"/>
  <c r="J118" i="6" s="1"/>
  <c r="J25" i="6"/>
  <c r="J23" i="6"/>
  <c r="E23" i="6"/>
  <c r="J117" i="6" s="1"/>
  <c r="J22" i="6"/>
  <c r="J20" i="6"/>
  <c r="E20" i="6"/>
  <c r="F94" i="6" s="1"/>
  <c r="J19" i="6"/>
  <c r="J17" i="6"/>
  <c r="E17" i="6"/>
  <c r="F93" i="6" s="1"/>
  <c r="J16" i="6"/>
  <c r="J14" i="6"/>
  <c r="J115" i="6"/>
  <c r="E7" i="6"/>
  <c r="E109" i="6"/>
  <c r="J39" i="5"/>
  <c r="J38" i="5"/>
  <c r="AY99" i="1" s="1"/>
  <c r="J37" i="5"/>
  <c r="AX99" i="1" s="1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F115" i="5"/>
  <c r="E113" i="5"/>
  <c r="F91" i="5"/>
  <c r="E89" i="5"/>
  <c r="J26" i="5"/>
  <c r="E26" i="5"/>
  <c r="J118" i="5" s="1"/>
  <c r="J25" i="5"/>
  <c r="J23" i="5"/>
  <c r="E23" i="5"/>
  <c r="J93" i="5" s="1"/>
  <c r="J22" i="5"/>
  <c r="J20" i="5"/>
  <c r="E20" i="5"/>
  <c r="F94" i="5" s="1"/>
  <c r="J19" i="5"/>
  <c r="J17" i="5"/>
  <c r="E17" i="5"/>
  <c r="F93" i="5" s="1"/>
  <c r="J16" i="5"/>
  <c r="J14" i="5"/>
  <c r="J91" i="5"/>
  <c r="E7" i="5"/>
  <c r="E85" i="5"/>
  <c r="J39" i="4"/>
  <c r="J38" i="4"/>
  <c r="AY98" i="1" s="1"/>
  <c r="J37" i="4"/>
  <c r="AX98" i="1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5" i="4"/>
  <c r="E113" i="4"/>
  <c r="F91" i="4"/>
  <c r="E89" i="4"/>
  <c r="J26" i="4"/>
  <c r="E26" i="4"/>
  <c r="J118" i="4" s="1"/>
  <c r="J25" i="4"/>
  <c r="J23" i="4"/>
  <c r="E23" i="4"/>
  <c r="J117" i="4" s="1"/>
  <c r="J22" i="4"/>
  <c r="J20" i="4"/>
  <c r="E20" i="4"/>
  <c r="F94" i="4" s="1"/>
  <c r="J19" i="4"/>
  <c r="J17" i="4"/>
  <c r="E17" i="4"/>
  <c r="F117" i="4" s="1"/>
  <c r="J16" i="4"/>
  <c r="J14" i="4"/>
  <c r="J115" i="4"/>
  <c r="E7" i="4"/>
  <c r="E109" i="4"/>
  <c r="J39" i="3"/>
  <c r="J38" i="3"/>
  <c r="AY97" i="1" s="1"/>
  <c r="J37" i="3"/>
  <c r="AX97" i="1" s="1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F115" i="3"/>
  <c r="E113" i="3"/>
  <c r="F91" i="3"/>
  <c r="E89" i="3"/>
  <c r="J26" i="3"/>
  <c r="E26" i="3"/>
  <c r="J118" i="3" s="1"/>
  <c r="J25" i="3"/>
  <c r="J23" i="3"/>
  <c r="E23" i="3"/>
  <c r="J93" i="3" s="1"/>
  <c r="J22" i="3"/>
  <c r="J20" i="3"/>
  <c r="E20" i="3"/>
  <c r="F94" i="3" s="1"/>
  <c r="J19" i="3"/>
  <c r="J17" i="3"/>
  <c r="E17" i="3"/>
  <c r="F117" i="3" s="1"/>
  <c r="J16" i="3"/>
  <c r="J14" i="3"/>
  <c r="J115" i="3"/>
  <c r="E7" i="3"/>
  <c r="E109" i="3"/>
  <c r="J37" i="2"/>
  <c r="J36" i="2"/>
  <c r="AY95" i="1" s="1"/>
  <c r="J35" i="2"/>
  <c r="AX95" i="1" s="1"/>
  <c r="BI428" i="2"/>
  <c r="BH428" i="2"/>
  <c r="BG428" i="2"/>
  <c r="BF428" i="2"/>
  <c r="T428" i="2"/>
  <c r="T427" i="2" s="1"/>
  <c r="R428" i="2"/>
  <c r="R427" i="2" s="1"/>
  <c r="P428" i="2"/>
  <c r="P427" i="2" s="1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6" i="2"/>
  <c r="BH376" i="2"/>
  <c r="BG376" i="2"/>
  <c r="BF376" i="2"/>
  <c r="T376" i="2"/>
  <c r="R376" i="2"/>
  <c r="P376" i="2"/>
  <c r="BI371" i="2"/>
  <c r="BH371" i="2"/>
  <c r="BG371" i="2"/>
  <c r="BF371" i="2"/>
  <c r="T371" i="2"/>
  <c r="R371" i="2"/>
  <c r="P371" i="2"/>
  <c r="BI369" i="2"/>
  <c r="BH369" i="2"/>
  <c r="BG369" i="2"/>
  <c r="BF369" i="2"/>
  <c r="T369" i="2"/>
  <c r="R369" i="2"/>
  <c r="P369" i="2"/>
  <c r="BI367" i="2"/>
  <c r="BH367" i="2"/>
  <c r="BG367" i="2"/>
  <c r="BF367" i="2"/>
  <c r="T367" i="2"/>
  <c r="R367" i="2"/>
  <c r="P367" i="2"/>
  <c r="BI362" i="2"/>
  <c r="BH362" i="2"/>
  <c r="BG362" i="2"/>
  <c r="BF362" i="2"/>
  <c r="T362" i="2"/>
  <c r="R362" i="2"/>
  <c r="P362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43" i="2"/>
  <c r="BH343" i="2"/>
  <c r="BG343" i="2"/>
  <c r="BF343" i="2"/>
  <c r="T343" i="2"/>
  <c r="R343" i="2"/>
  <c r="P343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1" i="2"/>
  <c r="BH331" i="2"/>
  <c r="BG331" i="2"/>
  <c r="BF331" i="2"/>
  <c r="T331" i="2"/>
  <c r="R331" i="2"/>
  <c r="P331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299" i="2"/>
  <c r="BH299" i="2"/>
  <c r="BG299" i="2"/>
  <c r="BF299" i="2"/>
  <c r="T299" i="2"/>
  <c r="R299" i="2"/>
  <c r="P299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2" i="2"/>
  <c r="BH242" i="2"/>
  <c r="BG242" i="2"/>
  <c r="BF242" i="2"/>
  <c r="T242" i="2"/>
  <c r="T241" i="2" s="1"/>
  <c r="R242" i="2"/>
  <c r="R241" i="2"/>
  <c r="P242" i="2"/>
  <c r="P241" i="2" s="1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15" i="2"/>
  <c r="BH215" i="2"/>
  <c r="BG215" i="2"/>
  <c r="BF215" i="2"/>
  <c r="T215" i="2"/>
  <c r="R215" i="2"/>
  <c r="P215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6" i="2"/>
  <c r="BH196" i="2"/>
  <c r="BG196" i="2"/>
  <c r="BF196" i="2"/>
  <c r="T196" i="2"/>
  <c r="R196" i="2"/>
  <c r="P19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73" i="2"/>
  <c r="BH173" i="2"/>
  <c r="BG173" i="2"/>
  <c r="BF173" i="2"/>
  <c r="T173" i="2"/>
  <c r="R173" i="2"/>
  <c r="P173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8" i="2"/>
  <c r="BH148" i="2"/>
  <c r="BG148" i="2"/>
  <c r="BF148" i="2"/>
  <c r="T148" i="2"/>
  <c r="R148" i="2"/>
  <c r="P148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T138" i="2"/>
  <c r="R139" i="2"/>
  <c r="R138" i="2"/>
  <c r="P139" i="2"/>
  <c r="P138" i="2"/>
  <c r="F130" i="2"/>
  <c r="E128" i="2"/>
  <c r="F89" i="2"/>
  <c r="E87" i="2"/>
  <c r="J24" i="2"/>
  <c r="E24" i="2"/>
  <c r="J92" i="2" s="1"/>
  <c r="J23" i="2"/>
  <c r="J21" i="2"/>
  <c r="E21" i="2"/>
  <c r="J91" i="2" s="1"/>
  <c r="J20" i="2"/>
  <c r="J18" i="2"/>
  <c r="E18" i="2"/>
  <c r="F133" i="2" s="1"/>
  <c r="J17" i="2"/>
  <c r="J15" i="2"/>
  <c r="E15" i="2"/>
  <c r="F91" i="2" s="1"/>
  <c r="J14" i="2"/>
  <c r="J12" i="2"/>
  <c r="J130" i="2"/>
  <c r="E7" i="2"/>
  <c r="E126" i="2"/>
  <c r="CK109" i="1"/>
  <c r="CJ109" i="1"/>
  <c r="CI109" i="1"/>
  <c r="CH109" i="1"/>
  <c r="CG109" i="1"/>
  <c r="CF109" i="1"/>
  <c r="BZ109" i="1"/>
  <c r="CE109" i="1"/>
  <c r="CK108" i="1"/>
  <c r="CJ108" i="1"/>
  <c r="CI108" i="1"/>
  <c r="CH108" i="1"/>
  <c r="CG108" i="1"/>
  <c r="CF108" i="1"/>
  <c r="BZ108" i="1"/>
  <c r="CE108" i="1"/>
  <c r="CK107" i="1"/>
  <c r="CJ107" i="1"/>
  <c r="CI107" i="1"/>
  <c r="CH107" i="1"/>
  <c r="CG107" i="1"/>
  <c r="CF107" i="1"/>
  <c r="BZ107" i="1"/>
  <c r="CE107" i="1"/>
  <c r="CK106" i="1"/>
  <c r="CJ106" i="1"/>
  <c r="CI106" i="1"/>
  <c r="CH106" i="1"/>
  <c r="CG106" i="1"/>
  <c r="CF106" i="1"/>
  <c r="BZ106" i="1"/>
  <c r="CE106" i="1"/>
  <c r="L90" i="1"/>
  <c r="AM90" i="1"/>
  <c r="AM89" i="1"/>
  <c r="L89" i="1"/>
  <c r="AM87" i="1"/>
  <c r="L87" i="1"/>
  <c r="L85" i="1"/>
  <c r="L84" i="1"/>
  <c r="BK158" i="2"/>
  <c r="BK208" i="2"/>
  <c r="BK210" i="2"/>
  <c r="BK285" i="2"/>
  <c r="J276" i="2"/>
  <c r="J148" i="2"/>
  <c r="J323" i="2"/>
  <c r="BK254" i="2"/>
  <c r="BK246" i="2"/>
  <c r="BK143" i="2"/>
  <c r="J343" i="2"/>
  <c r="BK239" i="2"/>
  <c r="BK204" i="2"/>
  <c r="J371" i="2"/>
  <c r="J290" i="2"/>
  <c r="BK340" i="2"/>
  <c r="BK317" i="2"/>
  <c r="BK290" i="2"/>
  <c r="J229" i="2"/>
  <c r="BK153" i="2"/>
  <c r="BK133" i="3"/>
  <c r="J131" i="3"/>
  <c r="BK128" i="3"/>
  <c r="BK124" i="3"/>
  <c r="J133" i="3"/>
  <c r="J130" i="3"/>
  <c r="J127" i="3"/>
  <c r="J124" i="3"/>
  <c r="J138" i="4"/>
  <c r="J141" i="4"/>
  <c r="J135" i="4"/>
  <c r="J134" i="4"/>
  <c r="J133" i="4"/>
  <c r="J128" i="4"/>
  <c r="BK140" i="4"/>
  <c r="J139" i="4"/>
  <c r="J131" i="4"/>
  <c r="J132" i="4"/>
  <c r="J127" i="4"/>
  <c r="BK132" i="4"/>
  <c r="BK124" i="5"/>
  <c r="BK126" i="5"/>
  <c r="BK139" i="6"/>
  <c r="J125" i="6"/>
  <c r="BK130" i="6"/>
  <c r="BK127" i="6"/>
  <c r="J139" i="6"/>
  <c r="BK136" i="6"/>
  <c r="J136" i="6"/>
  <c r="J133" i="6"/>
  <c r="BK126" i="6"/>
  <c r="J125" i="7"/>
  <c r="J127" i="7"/>
  <c r="J126" i="7"/>
  <c r="BK142" i="8"/>
  <c r="J134" i="8"/>
  <c r="J142" i="8"/>
  <c r="J125" i="8"/>
  <c r="BK126" i="8"/>
  <c r="J141" i="8"/>
  <c r="BK123" i="9"/>
  <c r="J314" i="2"/>
  <c r="BK292" i="2"/>
  <c r="J139" i="2"/>
  <c r="BK229" i="2"/>
  <c r="BK417" i="2"/>
  <c r="J359" i="2"/>
  <c r="BK394" i="2"/>
  <c r="J132" i="6"/>
  <c r="J123" i="7"/>
  <c r="J130" i="7"/>
  <c r="BK132" i="8"/>
  <c r="J124" i="8"/>
  <c r="BK124" i="8"/>
  <c r="BK129" i="8"/>
  <c r="J124" i="9"/>
  <c r="J428" i="2"/>
  <c r="J306" i="2"/>
  <c r="J224" i="2"/>
  <c r="J319" i="2"/>
  <c r="J252" i="2"/>
  <c r="J204" i="2"/>
  <c r="J292" i="2"/>
  <c r="BK201" i="2"/>
  <c r="BK262" i="2"/>
  <c r="J158" i="2"/>
  <c r="BK319" i="2"/>
  <c r="BK124" i="6"/>
  <c r="BK127" i="7"/>
  <c r="BK139" i="8"/>
  <c r="BK134" i="8"/>
  <c r="BK137" i="8"/>
  <c r="BK126" i="9"/>
  <c r="J127" i="9"/>
  <c r="J426" i="2"/>
  <c r="J263" i="2"/>
  <c r="BK173" i="2"/>
  <c r="J262" i="2"/>
  <c r="J208" i="2"/>
  <c r="BK395" i="2"/>
  <c r="BK257" i="2"/>
  <c r="BK343" i="2"/>
  <c r="J143" i="2"/>
  <c r="BK299" i="2"/>
  <c r="BK336" i="2"/>
  <c r="J247" i="2"/>
  <c r="J355" i="2"/>
  <c r="J210" i="2"/>
  <c r="J385" i="2"/>
  <c r="BK371" i="2"/>
  <c r="BK314" i="2"/>
  <c r="BK331" i="2"/>
  <c r="BK125" i="3"/>
  <c r="BK131" i="3"/>
  <c r="J125" i="3"/>
  <c r="BK137" i="4"/>
  <c r="BK124" i="4"/>
  <c r="BK127" i="4"/>
  <c r="BK138" i="4"/>
  <c r="J126" i="4"/>
  <c r="BK123" i="4"/>
  <c r="BK127" i="5"/>
  <c r="BK135" i="6"/>
  <c r="J124" i="6"/>
  <c r="BK134" i="6"/>
  <c r="J123" i="6"/>
  <c r="J124" i="7"/>
  <c r="J133" i="8"/>
  <c r="BK141" i="8"/>
  <c r="J126" i="9"/>
  <c r="BK421" i="2"/>
  <c r="J230" i="2"/>
  <c r="BK247" i="2"/>
  <c r="BK425" i="2"/>
  <c r="J376" i="2"/>
  <c r="BK185" i="2"/>
  <c r="J328" i="2"/>
  <c r="BK137" i="6"/>
  <c r="BK130" i="7"/>
  <c r="J136" i="8"/>
  <c r="BK131" i="8"/>
  <c r="J138" i="8"/>
  <c r="BK124" i="9"/>
  <c r="BK304" i="2"/>
  <c r="BK328" i="2"/>
  <c r="BK183" i="2"/>
  <c r="BK234" i="2"/>
  <c r="J270" i="2"/>
  <c r="J163" i="2"/>
  <c r="J395" i="2"/>
  <c r="J302" i="2"/>
  <c r="J321" i="2"/>
  <c r="BK249" i="2"/>
  <c r="BK163" i="2"/>
  <c r="BK362" i="2"/>
  <c r="J257" i="2"/>
  <c r="AS96" i="1"/>
  <c r="J362" i="2"/>
  <c r="J246" i="2"/>
  <c r="BK381" i="2"/>
  <c r="BK306" i="2"/>
  <c r="J232" i="2"/>
  <c r="BK338" i="2"/>
  <c r="BK224" i="2"/>
  <c r="BK424" i="2"/>
  <c r="BK242" i="2"/>
  <c r="BK252" i="2"/>
  <c r="J135" i="3"/>
  <c r="BK127" i="3"/>
  <c r="BK135" i="3"/>
  <c r="J129" i="3"/>
  <c r="J140" i="4"/>
  <c r="BK128" i="4"/>
  <c r="BK134" i="4"/>
  <c r="J137" i="4"/>
  <c r="BK136" i="4"/>
  <c r="BK131" i="4"/>
  <c r="J127" i="5"/>
  <c r="J126" i="5"/>
  <c r="BK125" i="6"/>
  <c r="J137" i="6"/>
  <c r="J134" i="6"/>
  <c r="BK128" i="6"/>
  <c r="BK133" i="8"/>
  <c r="BK123" i="8"/>
  <c r="J131" i="8"/>
  <c r="BK128" i="8"/>
  <c r="J196" i="2"/>
  <c r="BK276" i="2"/>
  <c r="J201" i="2"/>
  <c r="J317" i="2"/>
  <c r="BK215" i="2"/>
  <c r="J424" i="2"/>
  <c r="BK263" i="2"/>
  <c r="J279" i="2"/>
  <c r="J367" i="2"/>
  <c r="BK426" i="2"/>
  <c r="J127" i="6"/>
  <c r="BK128" i="7"/>
  <c r="J127" i="8"/>
  <c r="J135" i="8"/>
  <c r="BK138" i="8"/>
  <c r="J129" i="8"/>
  <c r="J125" i="9"/>
  <c r="BK125" i="9"/>
  <c r="BK385" i="2"/>
  <c r="J417" i="2"/>
  <c r="J285" i="2"/>
  <c r="J215" i="2"/>
  <c r="BK367" i="2"/>
  <c r="J299" i="2"/>
  <c r="J304" i="2"/>
  <c r="BK279" i="2"/>
  <c r="J249" i="2"/>
  <c r="J239" i="2"/>
  <c r="J153" i="2"/>
  <c r="J419" i="2"/>
  <c r="BK265" i="2"/>
  <c r="J236" i="2"/>
  <c r="J173" i="2"/>
  <c r="J415" i="2"/>
  <c r="BK359" i="2"/>
  <c r="J271" i="2"/>
  <c r="J338" i="2"/>
  <c r="J336" i="2"/>
  <c r="BK312" i="2"/>
  <c r="BK302" i="2"/>
  <c r="BK236" i="2"/>
  <c r="J183" i="2"/>
  <c r="BK134" i="3"/>
  <c r="J132" i="3"/>
  <c r="BK130" i="3"/>
  <c r="BK129" i="3"/>
  <c r="J126" i="3"/>
  <c r="BK123" i="3"/>
  <c r="J134" i="3"/>
  <c r="BK132" i="3"/>
  <c r="J128" i="3"/>
  <c r="BK126" i="3"/>
  <c r="J123" i="3"/>
  <c r="J123" i="4"/>
  <c r="BK139" i="4"/>
  <c r="BK133" i="4"/>
  <c r="J125" i="4"/>
  <c r="BK141" i="4"/>
  <c r="BK130" i="4"/>
  <c r="J136" i="4"/>
  <c r="J129" i="4"/>
  <c r="BK135" i="4"/>
  <c r="J130" i="4"/>
  <c r="J124" i="4"/>
  <c r="BK129" i="4"/>
  <c r="BK126" i="4"/>
  <c r="BK125" i="4"/>
  <c r="BK123" i="5"/>
  <c r="BK125" i="5"/>
  <c r="J125" i="5"/>
  <c r="J124" i="5"/>
  <c r="J123" i="5"/>
  <c r="J131" i="6"/>
  <c r="BK129" i="6"/>
  <c r="BK133" i="6"/>
  <c r="J138" i="6"/>
  <c r="J135" i="6"/>
  <c r="J128" i="6"/>
  <c r="BK132" i="6"/>
  <c r="BK138" i="6"/>
  <c r="J130" i="6"/>
  <c r="BK123" i="6"/>
  <c r="BK126" i="7"/>
  <c r="J129" i="7"/>
  <c r="BK124" i="7"/>
  <c r="J128" i="7"/>
  <c r="J140" i="8"/>
  <c r="BK136" i="8"/>
  <c r="J126" i="8"/>
  <c r="J139" i="8"/>
  <c r="BK130" i="8"/>
  <c r="J132" i="8"/>
  <c r="J123" i="9"/>
  <c r="J331" i="2"/>
  <c r="J394" i="2"/>
  <c r="J381" i="2"/>
  <c r="J265" i="2"/>
  <c r="BK428" i="2"/>
  <c r="BK369" i="2"/>
  <c r="BK139" i="2"/>
  <c r="J340" i="2"/>
  <c r="J129" i="6"/>
  <c r="BK123" i="7"/>
  <c r="BK140" i="8"/>
  <c r="BK127" i="8"/>
  <c r="J123" i="8"/>
  <c r="BK415" i="2"/>
  <c r="BK148" i="2"/>
  <c r="BK232" i="2"/>
  <c r="J421" i="2"/>
  <c r="J242" i="2"/>
  <c r="J254" i="2"/>
  <c r="BK355" i="2"/>
  <c r="J126" i="6"/>
  <c r="BK125" i="7"/>
  <c r="J137" i="8"/>
  <c r="BK135" i="8"/>
  <c r="BK125" i="8"/>
  <c r="J389" i="2"/>
  <c r="J425" i="2"/>
  <c r="BK376" i="2"/>
  <c r="BK270" i="2"/>
  <c r="J185" i="2"/>
  <c r="J369" i="2"/>
  <c r="J312" i="2"/>
  <c r="BK230" i="2"/>
  <c r="BK196" i="2"/>
  <c r="BK419" i="2"/>
  <c r="BK271" i="2"/>
  <c r="BK389" i="2"/>
  <c r="J357" i="2"/>
  <c r="BK323" i="2"/>
  <c r="J234" i="2"/>
  <c r="BK357" i="2"/>
  <c r="BK321" i="2"/>
  <c r="BK131" i="6"/>
  <c r="BK129" i="7"/>
  <c r="J130" i="8"/>
  <c r="J128" i="8"/>
  <c r="BK127" i="9"/>
  <c r="R122" i="4" l="1"/>
  <c r="R121" i="4"/>
  <c r="BK122" i="8"/>
  <c r="BK121" i="8"/>
  <c r="J121" i="8" s="1"/>
  <c r="P142" i="2"/>
  <c r="BK256" i="2"/>
  <c r="J256" i="2" s="1"/>
  <c r="J106" i="2" s="1"/>
  <c r="P318" i="2"/>
  <c r="R393" i="2"/>
  <c r="R122" i="5"/>
  <c r="R121" i="5"/>
  <c r="P122" i="6"/>
  <c r="P121" i="6"/>
  <c r="AU100" i="1" s="1"/>
  <c r="R122" i="8"/>
  <c r="R121" i="8"/>
  <c r="T142" i="2"/>
  <c r="P256" i="2"/>
  <c r="R301" i="2"/>
  <c r="T342" i="2"/>
  <c r="BK416" i="2"/>
  <c r="J416" i="2" s="1"/>
  <c r="J114" i="2" s="1"/>
  <c r="R122" i="7"/>
  <c r="R121" i="7"/>
  <c r="P122" i="8"/>
  <c r="P121" i="8"/>
  <c r="AU102" i="1"/>
  <c r="P195" i="2"/>
  <c r="T278" i="2"/>
  <c r="BK361" i="2"/>
  <c r="J361" i="2"/>
  <c r="J112" i="2"/>
  <c r="P423" i="2"/>
  <c r="T122" i="5"/>
  <c r="T121" i="5"/>
  <c r="R195" i="2"/>
  <c r="P251" i="2"/>
  <c r="BK342" i="2"/>
  <c r="J342" i="2"/>
  <c r="J111" i="2"/>
  <c r="P416" i="2"/>
  <c r="R142" i="2"/>
  <c r="BK245" i="2"/>
  <c r="J245" i="2"/>
  <c r="J104" i="2" s="1"/>
  <c r="R251" i="2"/>
  <c r="BK301" i="2"/>
  <c r="J301" i="2"/>
  <c r="J108" i="2" s="1"/>
  <c r="R311" i="2"/>
  <c r="P361" i="2"/>
  <c r="T416" i="2"/>
  <c r="T122" i="3"/>
  <c r="T121" i="3"/>
  <c r="T122" i="4"/>
  <c r="T121" i="4"/>
  <c r="P122" i="7"/>
  <c r="P121" i="7"/>
  <c r="AU101" i="1"/>
  <c r="T122" i="8"/>
  <c r="T121" i="8" s="1"/>
  <c r="BK142" i="2"/>
  <c r="J142" i="2"/>
  <c r="J99" i="2"/>
  <c r="P231" i="2"/>
  <c r="T245" i="2"/>
  <c r="BK278" i="2"/>
  <c r="J278" i="2"/>
  <c r="J107" i="2" s="1"/>
  <c r="BK311" i="2"/>
  <c r="J311" i="2"/>
  <c r="J109" i="2"/>
  <c r="T311" i="2"/>
  <c r="P342" i="2"/>
  <c r="BK393" i="2"/>
  <c r="J393" i="2"/>
  <c r="J113" i="2" s="1"/>
  <c r="R423" i="2"/>
  <c r="BK195" i="2"/>
  <c r="J195" i="2"/>
  <c r="J100" i="2" s="1"/>
  <c r="T251" i="2"/>
  <c r="P122" i="3"/>
  <c r="P121" i="3"/>
  <c r="AU97" i="1" s="1"/>
  <c r="T122" i="7"/>
  <c r="T121" i="7"/>
  <c r="BK231" i="2"/>
  <c r="J231" i="2" s="1"/>
  <c r="J101" i="2" s="1"/>
  <c r="R256" i="2"/>
  <c r="P301" i="2"/>
  <c r="T318" i="2"/>
  <c r="T393" i="2"/>
  <c r="R122" i="3"/>
  <c r="R121" i="3"/>
  <c r="BK122" i="6"/>
  <c r="J122" i="6"/>
  <c r="J99" i="6"/>
  <c r="BK122" i="7"/>
  <c r="J122" i="7" s="1"/>
  <c r="J99" i="7" s="1"/>
  <c r="T195" i="2"/>
  <c r="T256" i="2"/>
  <c r="BK318" i="2"/>
  <c r="J318" i="2" s="1"/>
  <c r="J110" i="2" s="1"/>
  <c r="R361" i="2"/>
  <c r="BK423" i="2"/>
  <c r="J423" i="2"/>
  <c r="J115" i="2"/>
  <c r="BK122" i="4"/>
  <c r="BK121" i="4" s="1"/>
  <c r="J121" i="4" s="1"/>
  <c r="BK122" i="5"/>
  <c r="J122" i="5" s="1"/>
  <c r="J99" i="5" s="1"/>
  <c r="R122" i="6"/>
  <c r="R121" i="6"/>
  <c r="P122" i="9"/>
  <c r="P121" i="9" s="1"/>
  <c r="AU103" i="1" s="1"/>
  <c r="R231" i="2"/>
  <c r="P245" i="2"/>
  <c r="BK251" i="2"/>
  <c r="J251" i="2"/>
  <c r="J105" i="2"/>
  <c r="P278" i="2"/>
  <c r="T301" i="2"/>
  <c r="P311" i="2"/>
  <c r="R342" i="2"/>
  <c r="P393" i="2"/>
  <c r="R416" i="2"/>
  <c r="BK122" i="3"/>
  <c r="J122" i="3"/>
  <c r="J99" i="3" s="1"/>
  <c r="R122" i="9"/>
  <c r="R121" i="9"/>
  <c r="T231" i="2"/>
  <c r="R245" i="2"/>
  <c r="R278" i="2"/>
  <c r="R318" i="2"/>
  <c r="T361" i="2"/>
  <c r="T423" i="2"/>
  <c r="P122" i="4"/>
  <c r="P121" i="4"/>
  <c r="AU98" i="1"/>
  <c r="P122" i="5"/>
  <c r="P121" i="5" s="1"/>
  <c r="AU99" i="1" s="1"/>
  <c r="T122" i="6"/>
  <c r="T121" i="6" s="1"/>
  <c r="BK122" i="9"/>
  <c r="J122" i="9"/>
  <c r="J99" i="9"/>
  <c r="T122" i="9"/>
  <c r="T121" i="9" s="1"/>
  <c r="BK427" i="2"/>
  <c r="J427" i="2"/>
  <c r="J116" i="2" s="1"/>
  <c r="BK241" i="2"/>
  <c r="J241" i="2"/>
  <c r="J102" i="2"/>
  <c r="BK138" i="2"/>
  <c r="J138" i="2" s="1"/>
  <c r="J98" i="2" s="1"/>
  <c r="E109" i="9"/>
  <c r="J122" i="8"/>
  <c r="J99" i="8" s="1"/>
  <c r="F93" i="9"/>
  <c r="F118" i="9"/>
  <c r="J93" i="9"/>
  <c r="J91" i="9"/>
  <c r="J118" i="9"/>
  <c r="BE123" i="9"/>
  <c r="BE126" i="9"/>
  <c r="BE125" i="9"/>
  <c r="BE127" i="9"/>
  <c r="BE124" i="9"/>
  <c r="E85" i="8"/>
  <c r="BE127" i="8"/>
  <c r="BE130" i="8"/>
  <c r="F118" i="8"/>
  <c r="BE128" i="8"/>
  <c r="BE133" i="8"/>
  <c r="BE134" i="8"/>
  <c r="BE126" i="8"/>
  <c r="BE135" i="8"/>
  <c r="J91" i="8"/>
  <c r="BE123" i="8"/>
  <c r="F93" i="8"/>
  <c r="J117" i="8"/>
  <c r="BE129" i="8"/>
  <c r="BE131" i="8"/>
  <c r="BE137" i="8"/>
  <c r="BE141" i="8"/>
  <c r="J94" i="8"/>
  <c r="BE139" i="8"/>
  <c r="BE124" i="8"/>
  <c r="BE132" i="8"/>
  <c r="BE125" i="8"/>
  <c r="BE136" i="8"/>
  <c r="BE138" i="8"/>
  <c r="BE142" i="8"/>
  <c r="BE140" i="8"/>
  <c r="F94" i="7"/>
  <c r="BE124" i="7"/>
  <c r="E85" i="7"/>
  <c r="F93" i="7"/>
  <c r="J94" i="7"/>
  <c r="J115" i="7"/>
  <c r="J93" i="7"/>
  <c r="BE123" i="7"/>
  <c r="BE125" i="7"/>
  <c r="BK121" i="6"/>
  <c r="J121" i="6" s="1"/>
  <c r="J32" i="6" s="1"/>
  <c r="BE126" i="7"/>
  <c r="BE127" i="7"/>
  <c r="BE130" i="7"/>
  <c r="BE129" i="7"/>
  <c r="BE128" i="7"/>
  <c r="J94" i="6"/>
  <c r="F117" i="6"/>
  <c r="F118" i="6"/>
  <c r="BE123" i="6"/>
  <c r="BE125" i="6"/>
  <c r="BE127" i="6"/>
  <c r="BE129" i="6"/>
  <c r="BE124" i="6"/>
  <c r="BE128" i="6"/>
  <c r="BE130" i="6"/>
  <c r="BE138" i="6"/>
  <c r="BE139" i="6"/>
  <c r="J93" i="6"/>
  <c r="BE126" i="6"/>
  <c r="BE133" i="6"/>
  <c r="BE131" i="6"/>
  <c r="BE132" i="6"/>
  <c r="BE137" i="6"/>
  <c r="E85" i="6"/>
  <c r="BE134" i="6"/>
  <c r="BE136" i="6"/>
  <c r="J91" i="6"/>
  <c r="BE135" i="6"/>
  <c r="BE125" i="5"/>
  <c r="J115" i="5"/>
  <c r="J94" i="5"/>
  <c r="J117" i="5"/>
  <c r="F118" i="5"/>
  <c r="BE127" i="5"/>
  <c r="J122" i="4"/>
  <c r="J99" i="4" s="1"/>
  <c r="E109" i="5"/>
  <c r="BE126" i="5"/>
  <c r="BE123" i="5"/>
  <c r="F117" i="5"/>
  <c r="BE124" i="5"/>
  <c r="BE124" i="4"/>
  <c r="BE129" i="4"/>
  <c r="BK121" i="3"/>
  <c r="J121" i="3"/>
  <c r="E85" i="4"/>
  <c r="J94" i="4"/>
  <c r="BE123" i="4"/>
  <c r="J93" i="4"/>
  <c r="BE127" i="4"/>
  <c r="BE132" i="4"/>
  <c r="BE138" i="4"/>
  <c r="BE140" i="4"/>
  <c r="J91" i="4"/>
  <c r="BE137" i="4"/>
  <c r="BE139" i="4"/>
  <c r="F93" i="4"/>
  <c r="F118" i="4"/>
  <c r="BE130" i="4"/>
  <c r="BE131" i="4"/>
  <c r="BE126" i="4"/>
  <c r="BE134" i="4"/>
  <c r="BE125" i="4"/>
  <c r="BE128" i="4"/>
  <c r="BE133" i="4"/>
  <c r="BE135" i="4"/>
  <c r="BE136" i="4"/>
  <c r="BE141" i="4"/>
  <c r="E85" i="3"/>
  <c r="F93" i="3"/>
  <c r="J94" i="3"/>
  <c r="J117" i="3"/>
  <c r="BE123" i="3"/>
  <c r="BE126" i="3"/>
  <c r="BE127" i="3"/>
  <c r="BE130" i="3"/>
  <c r="BE131" i="3"/>
  <c r="BE132" i="3"/>
  <c r="BE133" i="3"/>
  <c r="F118" i="3"/>
  <c r="BE124" i="3"/>
  <c r="BE134" i="3"/>
  <c r="BE135" i="3"/>
  <c r="J91" i="3"/>
  <c r="BE128" i="3"/>
  <c r="BE125" i="3"/>
  <c r="BE129" i="3"/>
  <c r="J133" i="2"/>
  <c r="BE153" i="2"/>
  <c r="BE201" i="2"/>
  <c r="BE357" i="2"/>
  <c r="BE369" i="2"/>
  <c r="BE394" i="2"/>
  <c r="BE139" i="2"/>
  <c r="BE163" i="2"/>
  <c r="BE285" i="2"/>
  <c r="BE328" i="2"/>
  <c r="BE362" i="2"/>
  <c r="BE395" i="2"/>
  <c r="BE417" i="2"/>
  <c r="BE210" i="2"/>
  <c r="BE230" i="2"/>
  <c r="BE236" i="2"/>
  <c r="BE263" i="2"/>
  <c r="BE299" i="2"/>
  <c r="BE312" i="2"/>
  <c r="E85" i="2"/>
  <c r="BE257" i="2"/>
  <c r="BE270" i="2"/>
  <c r="BE302" i="2"/>
  <c r="BE306" i="2"/>
  <c r="F92" i="2"/>
  <c r="F132" i="2"/>
  <c r="BE173" i="2"/>
  <c r="BE185" i="2"/>
  <c r="BE215" i="2"/>
  <c r="BE252" i="2"/>
  <c r="BE262" i="2"/>
  <c r="BE292" i="2"/>
  <c r="BE314" i="2"/>
  <c r="BE367" i="2"/>
  <c r="BE279" i="2"/>
  <c r="BE290" i="2"/>
  <c r="BE343" i="2"/>
  <c r="J132" i="2"/>
  <c r="BE331" i="2"/>
  <c r="BE385" i="2"/>
  <c r="BE143" i="2"/>
  <c r="BE249" i="2"/>
  <c r="BE271" i="2"/>
  <c r="BE321" i="2"/>
  <c r="BE340" i="2"/>
  <c r="BE359" i="2"/>
  <c r="BE148" i="2"/>
  <c r="BE196" i="2"/>
  <c r="BE208" i="2"/>
  <c r="BE224" i="2"/>
  <c r="BE239" i="2"/>
  <c r="BE247" i="2"/>
  <c r="BE425" i="2"/>
  <c r="BE428" i="2"/>
  <c r="BE183" i="2"/>
  <c r="BE246" i="2"/>
  <c r="BE254" i="2"/>
  <c r="BE304" i="2"/>
  <c r="BE323" i="2"/>
  <c r="BE355" i="2"/>
  <c r="J89" i="2"/>
  <c r="BE158" i="2"/>
  <c r="BE229" i="2"/>
  <c r="BE232" i="2"/>
  <c r="BE234" i="2"/>
  <c r="BE242" i="2"/>
  <c r="BE265" i="2"/>
  <c r="BE336" i="2"/>
  <c r="BE376" i="2"/>
  <c r="BE389" i="2"/>
  <c r="BE415" i="2"/>
  <c r="BE419" i="2"/>
  <c r="BE421" i="2"/>
  <c r="BE424" i="2"/>
  <c r="BE426" i="2"/>
  <c r="BE204" i="2"/>
  <c r="BE276" i="2"/>
  <c r="BE317" i="2"/>
  <c r="BE319" i="2"/>
  <c r="BE338" i="2"/>
  <c r="BE371" i="2"/>
  <c r="BE381" i="2"/>
  <c r="F34" i="2"/>
  <c r="BA95" i="1" s="1"/>
  <c r="F37" i="2"/>
  <c r="BD95" i="1" s="1"/>
  <c r="F38" i="3"/>
  <c r="BC97" i="1"/>
  <c r="F39" i="5"/>
  <c r="BD99" i="1" s="1"/>
  <c r="J36" i="6"/>
  <c r="AW100" i="1"/>
  <c r="F37" i="8"/>
  <c r="BB102" i="1" s="1"/>
  <c r="F36" i="2"/>
  <c r="BC95" i="1"/>
  <c r="J34" i="2"/>
  <c r="AW95" i="1" s="1"/>
  <c r="J36" i="3"/>
  <c r="AW97" i="1"/>
  <c r="F38" i="4"/>
  <c r="BC98" i="1" s="1"/>
  <c r="F38" i="5"/>
  <c r="BC99" i="1"/>
  <c r="J36" i="5"/>
  <c r="AW99" i="1" s="1"/>
  <c r="F38" i="6"/>
  <c r="BC100" i="1"/>
  <c r="F38" i="7"/>
  <c r="BC101" i="1" s="1"/>
  <c r="F36" i="8"/>
  <c r="BA102" i="1"/>
  <c r="F37" i="9"/>
  <c r="BB103" i="1" s="1"/>
  <c r="F39" i="3"/>
  <c r="BD97" i="1" s="1"/>
  <c r="F37" i="4"/>
  <c r="BB98" i="1"/>
  <c r="F39" i="6"/>
  <c r="BD100" i="1" s="1"/>
  <c r="J36" i="7"/>
  <c r="AW101" i="1"/>
  <c r="F38" i="8"/>
  <c r="BC102" i="1" s="1"/>
  <c r="F36" i="9"/>
  <c r="BA103" i="1"/>
  <c r="AS94" i="1"/>
  <c r="F36" i="4"/>
  <c r="BA98" i="1"/>
  <c r="F39" i="4"/>
  <c r="BD98" i="1" s="1"/>
  <c r="F36" i="6"/>
  <c r="BA100" i="1"/>
  <c r="F37" i="7"/>
  <c r="BB101" i="1" s="1"/>
  <c r="F39" i="8"/>
  <c r="BD102" i="1"/>
  <c r="F38" i="9"/>
  <c r="BC103" i="1" s="1"/>
  <c r="F36" i="3"/>
  <c r="BA97" i="1"/>
  <c r="J36" i="4"/>
  <c r="AW98" i="1" s="1"/>
  <c r="J32" i="3"/>
  <c r="F37" i="5"/>
  <c r="BB99" i="1"/>
  <c r="F37" i="6"/>
  <c r="BB100" i="1" s="1"/>
  <c r="F39" i="7"/>
  <c r="BD101" i="1"/>
  <c r="J36" i="8"/>
  <c r="AW102" i="1" s="1"/>
  <c r="F39" i="9"/>
  <c r="BD103" i="1"/>
  <c r="F37" i="3"/>
  <c r="BB97" i="1" s="1"/>
  <c r="F36" i="5"/>
  <c r="BA99" i="1"/>
  <c r="F36" i="7"/>
  <c r="BA101" i="1"/>
  <c r="J36" i="9"/>
  <c r="AW103" i="1" s="1"/>
  <c r="F35" i="2"/>
  <c r="BB95" i="1"/>
  <c r="J98" i="4" l="1"/>
  <c r="J32" i="4"/>
  <c r="J98" i="8"/>
  <c r="J32" i="8"/>
  <c r="AG102" i="1" s="1"/>
  <c r="AN102" i="1" s="1"/>
  <c r="BK244" i="2"/>
  <c r="J244" i="2" s="1"/>
  <c r="J103" i="2" s="1"/>
  <c r="BK137" i="2"/>
  <c r="R244" i="2"/>
  <c r="P244" i="2"/>
  <c r="R137" i="2"/>
  <c r="R136" i="2" s="1"/>
  <c r="T137" i="2"/>
  <c r="P137" i="2"/>
  <c r="P136" i="2" s="1"/>
  <c r="AU95" i="1" s="1"/>
  <c r="T244" i="2"/>
  <c r="BK121" i="7"/>
  <c r="J121" i="7" s="1"/>
  <c r="J98" i="7" s="1"/>
  <c r="BK121" i="5"/>
  <c r="J121" i="5"/>
  <c r="J98" i="5" s="1"/>
  <c r="BK121" i="9"/>
  <c r="J121" i="9"/>
  <c r="J98" i="9"/>
  <c r="AG100" i="1"/>
  <c r="J98" i="6"/>
  <c r="AG98" i="1"/>
  <c r="AG97" i="1"/>
  <c r="J98" i="3"/>
  <c r="J137" i="2"/>
  <c r="J97" i="2"/>
  <c r="F33" i="2"/>
  <c r="AZ95" i="1"/>
  <c r="J35" i="7"/>
  <c r="AV101" i="1" s="1"/>
  <c r="AT101" i="1" s="1"/>
  <c r="J35" i="9"/>
  <c r="AV103" i="1" s="1"/>
  <c r="AT103" i="1" s="1"/>
  <c r="BB96" i="1"/>
  <c r="AX96" i="1"/>
  <c r="J35" i="3"/>
  <c r="AV97" i="1"/>
  <c r="AT97" i="1"/>
  <c r="AN97" i="1"/>
  <c r="F35" i="5"/>
  <c r="AZ99" i="1"/>
  <c r="F35" i="7"/>
  <c r="AZ101" i="1"/>
  <c r="AU96" i="1"/>
  <c r="J33" i="2"/>
  <c r="AV95" i="1" s="1"/>
  <c r="AT95" i="1" s="1"/>
  <c r="BC96" i="1"/>
  <c r="AY96" i="1"/>
  <c r="F35" i="3"/>
  <c r="AZ97" i="1"/>
  <c r="J35" i="6"/>
  <c r="AV100" i="1"/>
  <c r="AT100" i="1" s="1"/>
  <c r="AN100" i="1" s="1"/>
  <c r="BA96" i="1"/>
  <c r="AW96" i="1"/>
  <c r="J35" i="4"/>
  <c r="AV98" i="1"/>
  <c r="AT98" i="1" s="1"/>
  <c r="AN98" i="1" s="1"/>
  <c r="F35" i="6"/>
  <c r="AZ100" i="1"/>
  <c r="F35" i="9"/>
  <c r="AZ103" i="1"/>
  <c r="F35" i="4"/>
  <c r="AZ98" i="1"/>
  <c r="F35" i="8"/>
  <c r="AZ102" i="1"/>
  <c r="J35" i="5"/>
  <c r="AV99" i="1"/>
  <c r="AT99" i="1"/>
  <c r="BD96" i="1"/>
  <c r="J35" i="8"/>
  <c r="AV102" i="1"/>
  <c r="AT102" i="1"/>
  <c r="BK136" i="2" l="1"/>
  <c r="J136" i="2" s="1"/>
  <c r="J30" i="2" s="1"/>
  <c r="AG95" i="1" s="1"/>
  <c r="T136" i="2"/>
  <c r="J41" i="8"/>
  <c r="J41" i="6"/>
  <c r="J41" i="4"/>
  <c r="AN95" i="1"/>
  <c r="J96" i="2"/>
  <c r="J41" i="3"/>
  <c r="J39" i="2"/>
  <c r="AU94" i="1"/>
  <c r="J32" i="9"/>
  <c r="AG103" i="1"/>
  <c r="J32" i="5"/>
  <c r="AG99" i="1" s="1"/>
  <c r="J32" i="7"/>
  <c r="AG101" i="1"/>
  <c r="BA94" i="1"/>
  <c r="W33" i="1" s="1"/>
  <c r="BB94" i="1"/>
  <c r="W34" i="1"/>
  <c r="AZ96" i="1"/>
  <c r="AV96" i="1" s="1"/>
  <c r="AT96" i="1" s="1"/>
  <c r="BD94" i="1"/>
  <c r="W36" i="1"/>
  <c r="BC94" i="1"/>
  <c r="AY94" i="1"/>
  <c r="J41" i="9" l="1"/>
  <c r="J41" i="5"/>
  <c r="J41" i="7"/>
  <c r="AN101" i="1"/>
  <c r="AN103" i="1"/>
  <c r="AN99" i="1"/>
  <c r="W35" i="1"/>
  <c r="AX94" i="1"/>
  <c r="AW94" i="1"/>
  <c r="AK33" i="1"/>
  <c r="AG96" i="1"/>
  <c r="AG94" i="1"/>
  <c r="AK26" i="1" s="1"/>
  <c r="AZ94" i="1"/>
  <c r="AV94" i="1"/>
  <c r="AN96" i="1" l="1"/>
  <c r="AG109" i="1"/>
  <c r="CD109" i="1"/>
  <c r="AG108" i="1"/>
  <c r="AG106" i="1"/>
  <c r="AG107" i="1"/>
  <c r="CD107" i="1"/>
  <c r="AT94" i="1"/>
  <c r="CD108" i="1" l="1"/>
  <c r="CD106" i="1"/>
  <c r="AN94" i="1"/>
  <c r="AG105" i="1"/>
  <c r="AK27" i="1" s="1"/>
  <c r="AK29" i="1" s="1"/>
  <c r="AV107" i="1"/>
  <c r="BY107" i="1"/>
  <c r="AV108" i="1"/>
  <c r="BY108" i="1" s="1"/>
  <c r="AV106" i="1"/>
  <c r="BY106" i="1"/>
  <c r="AV109" i="1"/>
  <c r="BY109" i="1" s="1"/>
  <c r="AK32" i="1" l="1"/>
  <c r="AN107" i="1"/>
  <c r="AN109" i="1"/>
  <c r="W32" i="1"/>
  <c r="AG111" i="1"/>
  <c r="AN106" i="1"/>
  <c r="AN108" i="1"/>
  <c r="AK38" i="1" l="1"/>
  <c r="AN105" i="1"/>
  <c r="AN111" i="1"/>
</calcChain>
</file>

<file path=xl/sharedStrings.xml><?xml version="1.0" encoding="utf-8"?>
<sst xmlns="http://schemas.openxmlformats.org/spreadsheetml/2006/main" count="5224" uniqueCount="825">
  <si>
    <t>Export Komplet</t>
  </si>
  <si>
    <t/>
  </si>
  <si>
    <t>2.0</t>
  </si>
  <si>
    <t>False</t>
  </si>
  <si>
    <t>{59ed4819-23d5-4b8c-bc08-c5ebbd0a2d2d}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</si>
  <si>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</si>
  <si>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</si>
  <si>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</si>
  <si>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</si>
  <si>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</si>
  <si>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</si>
  <si>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</si>
  <si>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</si>
  <si>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</si>
  <si>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080325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</si>
  <si>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</si>
  <si>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</si>
  <si>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MŠ Tovární - rekonstrukce elektroinstalace vč. stavebních úprav, MŠ Tovární 427, Bohumín</t>
  </si>
  <si>
    <t>KSO:</t>
  </si>
  <si>
    <t>CC-CZ:</t>
  </si>
  <si>
    <t>Místo:</t>
  </si>
  <si>
    <t>Bohumín</t>
  </si>
  <si>
    <t>Datum:</t>
  </si>
  <si>
    <t>14. 4. 2025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</si>
  <si>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</si>
  <si>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</si>
  <si>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</si>
  <si>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</si>
  <si>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</si>
  <si>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</si>
  <si>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</si>
  <si>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</si>
  <si>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</si>
  <si>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</si>
  <si>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</si>
  <si>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</si>
  <si>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</si>
  <si>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</si>
  <si>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</si>
  <si>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</si>
  <si>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</si>
  <si>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</si>
  <si>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</si>
  <si>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</si>
  <si>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</si>
  <si>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</si>
  <si>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</si>
  <si>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</si>
  <si>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</si>
  <si>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</si>
  <si>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</si>
  <si>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</si>
  <si>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</si>
  <si>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</si>
  <si>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</si>
  <si>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</si>
  <si>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</si>
  <si>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</si>
  <si>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</si>
  <si>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</si>
  <si>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</si>
  <si>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</si>
  <si>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</si>
  <si>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</si>
  <si>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</si>
  <si>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</si>
  <si>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</si>
  <si>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</si>
  <si>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</si>
  <si>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</si>
  <si>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</si>
  <si>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</si>
  <si>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</si>
  <si>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</si>
  <si>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</si>
  <si>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</si>
  <si>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</si>
  <si>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</si>
  <si>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</si>
  <si>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</si>
  <si>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</si>
  <si>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</si>
  <si>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Stavebně konstrukční řešení</t>
  </si>
  <si>
    <t>STA</t>
  </si>
  <si>
    <t>1</t>
  </si>
  <si>
    <t>{96a25245-aa8a-44fd-bae5-4bec33381403}</t>
  </si>
  <si>
    <t>2</t>
  </si>
  <si>
    <t>02</t>
  </si>
  <si>
    <t>Elektro část</t>
  </si>
  <si>
    <t>{9168a5a1-0cbd-4ace-8d0d-09196185ec54}</t>
  </si>
  <si>
    <t>02.1</t>
  </si>
  <si>
    <t>Svítidla</t>
  </si>
  <si>
    <t>Soupis</t>
  </si>
  <si>
    <t>{f1381e80-2202-4746-987e-a1eb224f962d}</t>
  </si>
  <si>
    <t>02.2</t>
  </si>
  <si>
    <t>Přístroje</t>
  </si>
  <si>
    <t>{01a904b1-7010-47b7-b510-311efe931a09}</t>
  </si>
  <si>
    <t>02.3</t>
  </si>
  <si>
    <t>Instalační materiál</t>
  </si>
  <si>
    <t>{3a5fe7a7-c386-4c4e-a2b5-1046c48271d0}</t>
  </si>
  <si>
    <t>02.4</t>
  </si>
  <si>
    <t>Kabeláž</t>
  </si>
  <si>
    <t>{6aaaadb1-7fd8-4c7f-9a34-7793f5f8c1d9}</t>
  </si>
  <si>
    <t>02.5</t>
  </si>
  <si>
    <t>Rozváděče</t>
  </si>
  <si>
    <t>{04ef664b-847b-459c-a151-bb1f053db282}</t>
  </si>
  <si>
    <t>02.6</t>
  </si>
  <si>
    <t>Pomocné stavební práce</t>
  </si>
  <si>
    <t>{57f49a8a-fb87-4a14-88ee-e822d898b4a0}</t>
  </si>
  <si>
    <t>02.7</t>
  </si>
  <si>
    <t>Ostatní</t>
  </si>
  <si>
    <t>{b524f72c-bf48-4f3a-8cd8-c3f7588d028a}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</si>
  <si>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</si>
  <si>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</si>
  <si>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</si>
  <si>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</si>
  <si>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</si>
  <si>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</si>
  <si>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</si>
  <si>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</si>
  <si>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</si>
  <si>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</si>
  <si>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</si>
  <si>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01 - Stavebně konstrukční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</si>
  <si>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</si>
  <si>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</si>
  <si>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</si>
  <si>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</si>
  <si>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</si>
  <si>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</si>
  <si>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</si>
  <si>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</si>
  <si>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</si>
  <si>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</si>
  <si>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</si>
  <si>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</si>
  <si>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</si>
  <si>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 xml:space="preserve">    725 - Zdravotechnika - zařizovací předměty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</si>
  <si>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</si>
  <si>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</si>
  <si>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</si>
  <si>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</si>
  <si>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</si>
  <si>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</si>
  <si>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</si>
  <si>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</si>
  <si>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HZS - Hodinové zúčtovací sazby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</si>
  <si>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</si>
  <si>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</si>
  <si>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</si>
  <si>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</si>
  <si>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</si>
  <si>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</si>
  <si>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</si>
  <si>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</si>
  <si>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</si>
  <si>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</si>
  <si>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</si>
  <si>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</si>
  <si>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</si>
  <si>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</si>
  <si>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</si>
  <si>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</si>
  <si>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</si>
  <si>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</si>
  <si>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</si>
  <si>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</si>
  <si>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</si>
  <si>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340271011</t>
  </si>
  <si>
    <t>Zazdívka otvorů v příčkách nebo stěnách pórobetonovými tvárnicemi plochy přes 0,25 m2 do 1 m2, objemová hmotnost 500 kg/m3, tloušťka příčky 75 mm</t>
  </si>
  <si>
    <t>m2</t>
  </si>
  <si>
    <t>CS ÚRS 2024 01</t>
  </si>
  <si>
    <t>4</t>
  </si>
  <si>
    <t>-495354593</t>
  </si>
  <si>
    <t>Online PSC</t>
  </si>
  <si>
    <t>https://podminky.urs.cz/item/CS_URS_2024_01/340271011</t>
  </si>
  <si>
    <t>VV</t>
  </si>
  <si>
    <t>"zazdívka otvoru podemontáži oken"1,2*0,9*2</t>
  </si>
  <si>
    <t>6</t>
  </si>
  <si>
    <t>Úpravy povrchů, podlahy a osazování výplní</t>
  </si>
  <si>
    <t>611131121</t>
  </si>
  <si>
    <t>Podkladní a spojovací vrstva vnitřních omítaných ploch penetrace disperzní nanášená ručně stropů</t>
  </si>
  <si>
    <t>CS ÚRS 2025 01</t>
  </si>
  <si>
    <t>-1760692737</t>
  </si>
  <si>
    <t>https://podminky.urs.cz/item/CS_URS_2025_01/611131121</t>
  </si>
  <si>
    <t>"1.NP"155,36</t>
  </si>
  <si>
    <t>"2.NP"18</t>
  </si>
  <si>
    <t>Součet</t>
  </si>
  <si>
    <t>611142001</t>
  </si>
  <si>
    <t>Pletivo vnitřních ploch v ploše nebo pruzích, na plném podkladu sklovláknité vtlačené do tmelu včetně tmelu stropů</t>
  </si>
  <si>
    <t>-1504714059</t>
  </si>
  <si>
    <t>https://podminky.urs.cz/item/CS_URS_2025_01/611142001</t>
  </si>
  <si>
    <t>611311111</t>
  </si>
  <si>
    <t>Omítka vápenná vnitřních ploch nanášená ručně jednovrstvá hrubá, tloušťky do 10 mm zatřená vodorovných konstrukcí stropů rovných</t>
  </si>
  <si>
    <t>2099916655</t>
  </si>
  <si>
    <t>https://podminky.urs.cz/item/CS_URS_2024_01/611311111</t>
  </si>
  <si>
    <t>5</t>
  </si>
  <si>
    <t>611311131</t>
  </si>
  <si>
    <t>Vápenný štuk vnitřních ploch tloušťky do 3 mm vodorovných konstrukcí stropů rovných</t>
  </si>
  <si>
    <t>-80014508</t>
  </si>
  <si>
    <t>https://podminky.urs.cz/item/CS_URS_2024_01/611311131</t>
  </si>
  <si>
    <t>612131121</t>
  </si>
  <si>
    <t>Podkladní a spojovací vrstva vnitřních omítaných ploch penetrace disperzní nanášená ručně stěn</t>
  </si>
  <si>
    <t>789902900</t>
  </si>
  <si>
    <t>https://podminky.urs.cz/item/CS_URS_2025_01/612131121</t>
  </si>
  <si>
    <t>"1.NP"</t>
  </si>
  <si>
    <t>"místnost 1.16 a 1.19"108</t>
  </si>
  <si>
    <t>"úprava stěn po demontáží dřevěného obkladu"100</t>
  </si>
  <si>
    <t>"2.NP</t>
  </si>
  <si>
    <t>"místnosti 2.01,2.02,2.15,2.17,2.18"546</t>
  </si>
  <si>
    <t>"úprava stěn po demontáži dřevěného obkladu"115</t>
  </si>
  <si>
    <t>"úprava po vybourání oken"1,2*0,9*2*2</t>
  </si>
  <si>
    <t>7</t>
  </si>
  <si>
    <t>612142001</t>
  </si>
  <si>
    <t>Pletivo vnitřních ploch v ploše nebo pruzích, na plném podkladu sklovláknité vtlačené do tmelu včetně tmelu stěn</t>
  </si>
  <si>
    <t>533558345</t>
  </si>
  <si>
    <t>https://podminky.urs.cz/item/CS_URS_2025_01/612142001</t>
  </si>
  <si>
    <t>8</t>
  </si>
  <si>
    <t>612311111</t>
  </si>
  <si>
    <t>Omítka vápenná vnitřních ploch nanášená ručně jednovrstvá hrubá, tloušťky do 10 mm zatřená svislých konstrukcí stěn</t>
  </si>
  <si>
    <t>815118459</t>
  </si>
  <si>
    <t>https://podminky.urs.cz/item/CS_URS_2024_01/612311111</t>
  </si>
  <si>
    <t>9</t>
  </si>
  <si>
    <t>612311131</t>
  </si>
  <si>
    <t>Vápenný štuk vnitřních ploch tloušťky do 3 mm svislých konstrukcí stěn</t>
  </si>
  <si>
    <t>-1309063799</t>
  </si>
  <si>
    <t>https://podminky.urs.cz/item/CS_URS_2024_01/612311131</t>
  </si>
  <si>
    <t>Ostatní konstrukce a práce, bourání</t>
  </si>
  <si>
    <t>10</t>
  </si>
  <si>
    <t>949101111</t>
  </si>
  <si>
    <t>Lešení pomocné pracovní pro objekty pozemních staveb pro zatížení do 150 kg/m2, o výšce lešeňové podlahy do 1,9 m</t>
  </si>
  <si>
    <t>865281156</t>
  </si>
  <si>
    <t>https://podminky.urs.cz/item/CS_URS_2025_01/949101111</t>
  </si>
  <si>
    <t>"1.NP"466</t>
  </si>
  <si>
    <t>"2.NP"461</t>
  </si>
  <si>
    <t>11</t>
  </si>
  <si>
    <t>952902021</t>
  </si>
  <si>
    <t>Čištění budov při provádění oprav a udržovacích prací podlah hladkých zametením</t>
  </si>
  <si>
    <t>-394840019</t>
  </si>
  <si>
    <t>https://podminky.urs.cz/item/CS_URS_2025_01/952902021</t>
  </si>
  <si>
    <t>466+461</t>
  </si>
  <si>
    <t>953966122.1</t>
  </si>
  <si>
    <t>Montáž ochranných prvků stěn do zdravotnických zařízení antibakteriálních pomocí hmoždinek rohový profil</t>
  </si>
  <si>
    <t>m</t>
  </si>
  <si>
    <t>-1608789353</t>
  </si>
  <si>
    <t>"1.NP"27*1,4</t>
  </si>
  <si>
    <t>"2.NP"52*1,4</t>
  </si>
  <si>
    <t>13</t>
  </si>
  <si>
    <t>M</t>
  </si>
  <si>
    <t>55343053.1</t>
  </si>
  <si>
    <t>profil ochranný rohový z antibakteriální vinyl tl 2,5mm uchycený na al konstrukci, š křídla 60mm, do v 2m, úhel 90°, Bs2d0</t>
  </si>
  <si>
    <t>384275583</t>
  </si>
  <si>
    <t>110,6*1,1 'Přepočtené koeficientem množství</t>
  </si>
  <si>
    <t>14</t>
  </si>
  <si>
    <t>978011191</t>
  </si>
  <si>
    <t>Otlučení vápenných nebo vápenocementových omítek vnitřních ploch stropů, v rozsahu přes 50 do 100 %</t>
  </si>
  <si>
    <t>524360905</t>
  </si>
  <si>
    <t>https://podminky.urs.cz/item/CS_URS_2025_01/978011191</t>
  </si>
  <si>
    <t>15</t>
  </si>
  <si>
    <t>978013191</t>
  </si>
  <si>
    <t>Otlučení vápenných nebo vápenocementových omítek vnitřních ploch stěn s vyškrabáním spar, s očištěním zdiva, v rozsahu přes 50 do 100 %</t>
  </si>
  <si>
    <t>1261104290</t>
  </si>
  <si>
    <t>https://podminky.urs.cz/item/CS_URS_2025_01/978013191</t>
  </si>
  <si>
    <t>"otlučení omítky po demontáží dřevěného obkladu"100</t>
  </si>
  <si>
    <t>"otlučení omítky po demontáži dřevěného obkladu"115</t>
  </si>
  <si>
    <t>16</t>
  </si>
  <si>
    <t>985323112</t>
  </si>
  <si>
    <t>Spojovací (adhezní) můstek reprofilovaného betonu na cementové bázi, tloušťky 2 mm</t>
  </si>
  <si>
    <t>-1234772138</t>
  </si>
  <si>
    <t>https://podminky.urs.cz/item/CS_URS_2025_01/985323112</t>
  </si>
  <si>
    <t>17</t>
  </si>
  <si>
    <t>O01</t>
  </si>
  <si>
    <t>výškopisné a polohopisné zaměření</t>
  </si>
  <si>
    <t>kpl</t>
  </si>
  <si>
    <t>-2005295330</t>
  </si>
  <si>
    <t>18</t>
  </si>
  <si>
    <t>O02</t>
  </si>
  <si>
    <t>Demontáž a zpětná montáž kožených shrnovacích dveří vč. pojezdové konstrukce</t>
  </si>
  <si>
    <t>1878164414</t>
  </si>
  <si>
    <t>997</t>
  </si>
  <si>
    <t>Přesun sutě</t>
  </si>
  <si>
    <t>19</t>
  </si>
  <si>
    <t>997013211</t>
  </si>
  <si>
    <t>Vnitrostaveništní doprava suti a vybouraných hmot vodorovně do 50 m s naložením ručně pro budovy a haly výšky do 6 m</t>
  </si>
  <si>
    <t>t</t>
  </si>
  <si>
    <t>1054770805</t>
  </si>
  <si>
    <t>https://podminky.urs.cz/item/CS_URS_2025_01/997013211</t>
  </si>
  <si>
    <t>20</t>
  </si>
  <si>
    <t>997013501</t>
  </si>
  <si>
    <t>Odvoz suti a vybouraných hmot na skládku nebo meziskládku se složením, na vzdálenost do 1 km</t>
  </si>
  <si>
    <t>1091252349</t>
  </si>
  <si>
    <t>https://podminky.urs.cz/item/CS_URS_2024_01/997013501</t>
  </si>
  <si>
    <t>997013509</t>
  </si>
  <si>
    <t>Odvoz suti a vybouraných hmot na skládku nebo meziskládku se složením, na vzdálenost Příplatek k ceně za každý další započatý 1 km přes 1 km</t>
  </si>
  <si>
    <t>1985397355</t>
  </si>
  <si>
    <t>https://podminky.urs.cz/item/CS_URS_2024_01/997013509</t>
  </si>
  <si>
    <t>54,911*14</t>
  </si>
  <si>
    <t>22</t>
  </si>
  <si>
    <t>997013871</t>
  </si>
  <si>
    <t>Poplatek za uložení stavebního odpadu na recyklační skládce (skládkovné) směsného stavebního a demoličního zatříděného do Katalogu odpadů pod kódem 17 09 04</t>
  </si>
  <si>
    <t>-165325019</t>
  </si>
  <si>
    <t>https://podminky.urs.cz/item/CS_URS_2024_01/997013871</t>
  </si>
  <si>
    <t>998</t>
  </si>
  <si>
    <t>Přesun hmot</t>
  </si>
  <si>
    <t>23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</si>
  <si>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</si>
  <si>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</si>
  <si>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270768266</t>
  </si>
  <si>
    <t>https://podminky.urs.cz/item/CS_URS_2024_01/998018002</t>
  </si>
  <si>
    <t>PSV</t>
  </si>
  <si>
    <t>Práce a dodávky PSV</t>
  </si>
  <si>
    <t>722</t>
  </si>
  <si>
    <t>Zdravotechnika - vnitřní vodovod</t>
  </si>
  <si>
    <t>24</t>
  </si>
  <si>
    <t>722173233.1</t>
  </si>
  <si>
    <t>Potrubí z plastových trubek z pevného PVC-C spojované lepením PN 25 do 70°C D 25 x 2,8</t>
  </si>
  <si>
    <t>132960579</t>
  </si>
  <si>
    <t>25</t>
  </si>
  <si>
    <t>722290234</t>
  </si>
  <si>
    <t>Zkoušky, proplach a desinfekce vodovodního potrubí proplach a desinfekce vodovodního potrubí do DN 80</t>
  </si>
  <si>
    <t>-1338136588</t>
  </si>
  <si>
    <t>https://podminky.urs.cz/item/CS_URS_2024_01/722290234</t>
  </si>
  <si>
    <t>26</t>
  </si>
  <si>
    <t>722290246</t>
  </si>
  <si>
    <t>Zkoušky, proplach a desinfekce vodovodního potrubí zkoušky těsnosti vodovodního potrubí plastového do DN 40</t>
  </si>
  <si>
    <t>1949031766</t>
  </si>
  <si>
    <t>https://podminky.urs.cz/item/CS_URS_2024_01/722290246</t>
  </si>
  <si>
    <t>725</t>
  </si>
  <si>
    <t>Zdravotechnika - zařizovací předměty</t>
  </si>
  <si>
    <t>27</t>
  </si>
  <si>
    <t>725530823</t>
  </si>
  <si>
    <t>Demontáž elektrických zásobníkových ohřívačů vody tlakových od 50 do 200 l</t>
  </si>
  <si>
    <t>soubor</t>
  </si>
  <si>
    <t>1404208722</t>
  </si>
  <si>
    <t>https://podminky.urs.cz/item/CS_URS_2024_01/725530823</t>
  </si>
  <si>
    <t>28</t>
  </si>
  <si>
    <t>725539203</t>
  </si>
  <si>
    <t>Elektrické ohřívače zásobníkové montáž tlakových ohřívačů závěsných (svislých nebo vodorovných) přes 50 do 80 l</t>
  </si>
  <si>
    <t>-880835331</t>
  </si>
  <si>
    <t>https://podminky.urs.cz/item/CS_URS_2024_01/725539203</t>
  </si>
  <si>
    <t>751</t>
  </si>
  <si>
    <t>Vzduchotechnika</t>
  </si>
  <si>
    <t>29</t>
  </si>
  <si>
    <t>751111052</t>
  </si>
  <si>
    <t>Montáž ventilátoru axiálního nízkotlakého podhledového, průměru přes 100 do 200 mm</t>
  </si>
  <si>
    <t>kus</t>
  </si>
  <si>
    <t>1437567782</t>
  </si>
  <si>
    <t>https://podminky.urs.cz/item/CS_URS_2024_01/751111052</t>
  </si>
  <si>
    <t>"1.NP"4</t>
  </si>
  <si>
    <t>"2.NP"2</t>
  </si>
  <si>
    <t>30</t>
  </si>
  <si>
    <t>42914505.1</t>
  </si>
  <si>
    <t>ventilátor axiální tichý malý plastový IP45 výkon 15-20W D 200mm</t>
  </si>
  <si>
    <t>32</t>
  </si>
  <si>
    <t>161042198</t>
  </si>
  <si>
    <t>31</t>
  </si>
  <si>
    <t>751111841</t>
  </si>
  <si>
    <t>Demontáž ventilátoru axiálního středotlakého kruhové potrubí, průměru do 200 mm</t>
  </si>
  <si>
    <t>-1195081022</t>
  </si>
  <si>
    <t>https://podminky.urs.cz/item/CS_URS_2024_01/751111841</t>
  </si>
  <si>
    <t>751398022</t>
  </si>
  <si>
    <t>Montáž ostatních zařízení větrací mřížky stěnové, průřezu přes 0,04 do 0,100 m2</t>
  </si>
  <si>
    <t>358693486</t>
  </si>
  <si>
    <t>https://podminky.urs.cz/item/CS_URS_2024_01/751398022</t>
  </si>
  <si>
    <t>"1.NP"42</t>
  </si>
  <si>
    <t>"2.NP"30</t>
  </si>
  <si>
    <t>33</t>
  </si>
  <si>
    <t>42972306.1</t>
  </si>
  <si>
    <t>mřížka stěnová otevřená jednořadá kovová úhel lamel 0° 400x200mm</t>
  </si>
  <si>
    <t>1454201815</t>
  </si>
  <si>
    <t>34</t>
  </si>
  <si>
    <t>751398822</t>
  </si>
  <si>
    <t>Demontáž ostatních zařízení větrací mřížky stěnové, průřezu přes 0,040 do 0,100 m2</t>
  </si>
  <si>
    <t>-596848592</t>
  </si>
  <si>
    <t>https://podminky.urs.cz/item/CS_URS_2024_01/751398822</t>
  </si>
  <si>
    <t>35</t>
  </si>
  <si>
    <t>998751201</t>
  </si>
  <si>
    <t>Přesun hmot pro vzduchotechniku stanovený procentní sazbou (%) z ceny vodorovná dopravní vzdálenost do 50 m základní v objektech výšky do 12 m</t>
  </si>
  <si>
    <t>%</t>
  </si>
  <si>
    <t>-1475616036</t>
  </si>
  <si>
    <t>https://podminky.urs.cz/item/CS_URS_2025_01/998751201</t>
  </si>
  <si>
    <t>763</t>
  </si>
  <si>
    <t>Konstrukce suché výstavby</t>
  </si>
  <si>
    <t>36</t>
  </si>
  <si>
    <t>763131451</t>
  </si>
  <si>
    <t>Podhled ze sádrokartonových desek dvouvrstvá zavěšená spodní konstrukce z ocelových profilů CD, UD jednoduše opláštěná deskou impregnovanou H2, tl. 12,5 mm, bez izolace</t>
  </si>
  <si>
    <t>1314133161</t>
  </si>
  <si>
    <t>https://podminky.urs.cz/item/CS_URS_2025_01/763131451</t>
  </si>
  <si>
    <t>"kastlík pro zakrytí potrubí ZTI"</t>
  </si>
  <si>
    <t>2,250*0,4*2</t>
  </si>
  <si>
    <t>2,250*0,8*2</t>
  </si>
  <si>
    <t>37</t>
  </si>
  <si>
    <t>763135102</t>
  </si>
  <si>
    <t>Montáž sádrokartonového podhledu kazetového demontovatelného včetně zavěšené nosné konstrukce velikosti kazet 600x600 mm polozapuštěné</t>
  </si>
  <si>
    <t>-994452938</t>
  </si>
  <si>
    <t>https://podminky.urs.cz/item/CS_URS_2025_01/763135102</t>
  </si>
  <si>
    <t>"1.NP"335</t>
  </si>
  <si>
    <t>"2.NP"552</t>
  </si>
  <si>
    <t>38</t>
  </si>
  <si>
    <t>RMAT0001</t>
  </si>
  <si>
    <t>kazeta SDK - podhledové akustické kazetyv rastru 600x600 mm s hranou E15 o tloušťce 15mm. Odraz světla minimálně 84% v souladu s ISO 7724-2, barevný odstím určí investr</t>
  </si>
  <si>
    <t>-43974052</t>
  </si>
  <si>
    <t>887*1,05 'Přepočtené koeficientem množství</t>
  </si>
  <si>
    <t>39</t>
  </si>
  <si>
    <t>763164561</t>
  </si>
  <si>
    <t>Obklad konstrukcí sádrokartonovými deskami včetně ochranných úhelníků ve tvaru L rozvinuté šíře přes 0,8 m, opláštěný deskou impregnovanou H2, tl. 12,5 mm</t>
  </si>
  <si>
    <t>-709850907</t>
  </si>
  <si>
    <t>https://podminky.urs.cz/item/CS_URS_2024_01/763164561</t>
  </si>
  <si>
    <t>"O6 SDK na výšku podhledu šířku místnosti"4</t>
  </si>
  <si>
    <t>"O8 SDK na výšku 500mm na celou šířku místnosti"1,5</t>
  </si>
  <si>
    <t>"2.NP O6 SDK svislé na výšku podhledu na celou šířku místnosti (ukončení podhledu)"2,5</t>
  </si>
  <si>
    <t>"O8  SDK zakrytí deskou 1200 x 600mm"1,2*0,6*2</t>
  </si>
  <si>
    <t>40</t>
  </si>
  <si>
    <t>998763401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</si>
  <si>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</si>
  <si>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1473733460</t>
  </si>
  <si>
    <t>https://podminky.urs.cz/item/CS_URS_2025_01/998763401</t>
  </si>
  <si>
    <t>766</t>
  </si>
  <si>
    <t>Konstrukce truhlářské</t>
  </si>
  <si>
    <t>41</t>
  </si>
  <si>
    <t>766211213</t>
  </si>
  <si>
    <t>Montáž schodišťových madel kotvených na středovou konstrukci zábradlí dřevěných průběžných, šířky přes 150 mm</t>
  </si>
  <si>
    <t>2091093467</t>
  </si>
  <si>
    <t>https://podminky.urs.cz/item/CS_URS_2024_01/766211213</t>
  </si>
  <si>
    <t>42</t>
  </si>
  <si>
    <t>05217101</t>
  </si>
  <si>
    <t>madlo dubové D 42mm</t>
  </si>
  <si>
    <t>1517559735</t>
  </si>
  <si>
    <t>56*1,1 'Přepočtené koeficientem množství</t>
  </si>
  <si>
    <t>43</t>
  </si>
  <si>
    <t>766411821</t>
  </si>
  <si>
    <t>Demontáž obložení stěn palubkami</t>
  </si>
  <si>
    <t>2062828019</t>
  </si>
  <si>
    <t>https://podminky.urs.cz/item/CS_URS_2025_01/766411821</t>
  </si>
  <si>
    <t>"1.NP"125</t>
  </si>
  <si>
    <t>"2.NP"282</t>
  </si>
  <si>
    <t>767</t>
  </si>
  <si>
    <t>Konstrukce zámečnické</t>
  </si>
  <si>
    <t>44</t>
  </si>
  <si>
    <t>767161851</t>
  </si>
  <si>
    <t>Demontáž zábradlí do suti madel schodišťových</t>
  </si>
  <si>
    <t>1796007909</t>
  </si>
  <si>
    <t>https://podminky.urs.cz/item/CS_URS_2024_01/767161851</t>
  </si>
  <si>
    <t>45</t>
  </si>
  <si>
    <t>767631800</t>
  </si>
  <si>
    <t>Demontáž oken pro beztmelé zasklení se zasklením</t>
  </si>
  <si>
    <t>1436378878</t>
  </si>
  <si>
    <t>https://podminky.urs.cz/item/CS_URS_2024_01/767631800</t>
  </si>
  <si>
    <t>"2.NP"1,2*0,9*2</t>
  </si>
  <si>
    <t>46</t>
  </si>
  <si>
    <t>KZMONT01</t>
  </si>
  <si>
    <t>Dodávka a montáž revizních dvířek  600 x 400mm pro přístup k ventilům</t>
  </si>
  <si>
    <t>724041147</t>
  </si>
  <si>
    <t>781</t>
  </si>
  <si>
    <t>Dokončovací práce - obklady</t>
  </si>
  <si>
    <t>47</t>
  </si>
  <si>
    <t>781472215</t>
  </si>
  <si>
    <t>Montáž keramických obkladů stěn lepených cementovým flexibilním lepidlem hladkých přes 6 do 9 ks/m2</t>
  </si>
  <si>
    <t>-430495401</t>
  </si>
  <si>
    <t>https://podminky.urs.cz/item/CS_URS_2024_01/781472215</t>
  </si>
  <si>
    <t>48</t>
  </si>
  <si>
    <t>59761718</t>
  </si>
  <si>
    <t>obklad keramický nemrazuvzdorný povrch hladký/matný tl do 10mm přes 6 do 9ks/m2</t>
  </si>
  <si>
    <t>383771942</t>
  </si>
  <si>
    <t>130*1,15 'Přepočtené koeficientem množství</t>
  </si>
  <si>
    <t>49</t>
  </si>
  <si>
    <t>781571131</t>
  </si>
  <si>
    <t>Montáž keramických obkladů ostění lepených flexibilním lepidlem šířky ostění do 200 mm</t>
  </si>
  <si>
    <t>-903219305</t>
  </si>
  <si>
    <t>https://podminky.urs.cz/item/CS_URS_2024_01/781571131</t>
  </si>
  <si>
    <t>"1.NP"84</t>
  </si>
  <si>
    <t>"2.NP"195</t>
  </si>
  <si>
    <t>50</t>
  </si>
  <si>
    <t>59761704</t>
  </si>
  <si>
    <t>obklad keramický nemrazuvzdorný povrch hladký/lesklý tl do 10mm přes 22 do 25ks/m2</t>
  </si>
  <si>
    <t>1102475588</t>
  </si>
  <si>
    <t>279*0,100</t>
  </si>
  <si>
    <t>27,9*0,15 'Přepočtené koeficientem množství</t>
  </si>
  <si>
    <t>51</t>
  </si>
  <si>
    <t>781469195</t>
  </si>
  <si>
    <t>Montáž obkladů vnitřních stěn z dlaždic z taveného čediče Příplatek k cenám za spárování cement bílý</t>
  </si>
  <si>
    <t>-1131413609</t>
  </si>
  <si>
    <t>https://podminky.urs.cz/item/CS_URS_2024_01/781469195</t>
  </si>
  <si>
    <t>4,185</t>
  </si>
  <si>
    <t>130</t>
  </si>
  <si>
    <t>52</t>
  </si>
  <si>
    <t>781492251</t>
  </si>
  <si>
    <t>Obklad - dokončující práce montáž profilu lepeného flexibilním cementovým lepidlem ukončovacího</t>
  </si>
  <si>
    <t>-1793260605</t>
  </si>
  <si>
    <t>https://podminky.urs.cz/item/CS_URS_2024_01/781492251</t>
  </si>
  <si>
    <t>53</t>
  </si>
  <si>
    <t>28342003</t>
  </si>
  <si>
    <t>lišta ukončovací z PVC 10mm</t>
  </si>
  <si>
    <t>1676612128</t>
  </si>
  <si>
    <t>279*1,05 'Přepočtené koeficientem množství</t>
  </si>
  <si>
    <t>54</t>
  </si>
  <si>
    <t>998781201</t>
  </si>
  <si>
    <t>Přesun hmot pro obklady keramické stanovený procentní sazbou (%) z ceny vodorovná dopravní vzdálenost do 50 m základní v objektech výšky do 6 m</t>
  </si>
  <si>
    <t>813469915</t>
  </si>
  <si>
    <t>https://podminky.urs.cz/item/CS_URS_2024_01/998781201</t>
  </si>
  <si>
    <t>783</t>
  </si>
  <si>
    <t>Dokončovací práce - nátěry</t>
  </si>
  <si>
    <t>55</t>
  </si>
  <si>
    <t>783301313</t>
  </si>
  <si>
    <t>Příprava podkladu zámečnických konstrukcí před provedením nátěru odmaštění odmašťovačem ředidlovým</t>
  </si>
  <si>
    <t>-2142317196</t>
  </si>
  <si>
    <t>https://podminky.urs.cz/item/CS_URS_2024_01/783301313</t>
  </si>
  <si>
    <t>"O01_nátěr jednokřídlých dveří 800 x 800 vč. zárubně"0,8*0,8*2*2</t>
  </si>
  <si>
    <t>"O07 nátěr ocelových dveří výtahu vč. zárubně"0,8*2,10*2</t>
  </si>
  <si>
    <t>"2.NP"</t>
  </si>
  <si>
    <t>"O1_nátěr ocelových dveří jednokrídlých 600x1970 vč. zárubně"0,6*1,970*2</t>
  </si>
  <si>
    <t>"O2_nátěr ocelových dvoukřídlých dveří 2300x1000 vč.zárubně"2,3*1,0*2</t>
  </si>
  <si>
    <t>"O7 nátěr ocelových dveří výtahu vč. zárubně"0,8*2,10*2</t>
  </si>
  <si>
    <t>"O12 nátěr ocelového výlezu na střechu 600x1200"0,6*1,2*2</t>
  </si>
  <si>
    <t>"O13 nátěr ocelového zábradlí"20*1,0</t>
  </si>
  <si>
    <t>"O14 nátěr plechových dveří hydrantu"1,0*1,0*2*4</t>
  </si>
  <si>
    <t>56</t>
  </si>
  <si>
    <t>783314201</t>
  </si>
  <si>
    <t>Základní antikorozní nátěr zámečnických konstrukcí jednonásobný syntetický standardní</t>
  </si>
  <si>
    <t>-763588773</t>
  </si>
  <si>
    <t>https://podminky.urs.cz/item/CS_URS_2024_01/783314201</t>
  </si>
  <si>
    <t>57</t>
  </si>
  <si>
    <t>783315101</t>
  </si>
  <si>
    <t>Mezinátěr zámečnických konstrukcí jednonásobný syntetický standardní</t>
  </si>
  <si>
    <t>-1281346772</t>
  </si>
  <si>
    <t>https://podminky.urs.cz/item/CS_URS_2024_01/783315101</t>
  </si>
  <si>
    <t>58</t>
  </si>
  <si>
    <t>783317101</t>
  </si>
  <si>
    <t>Krycí nátěr (email) zámečnických konstrukcí jednonásobný syntetický standardní</t>
  </si>
  <si>
    <t>-1332124973</t>
  </si>
  <si>
    <t>https://podminky.urs.cz/item/CS_URS_2024_01/783317101</t>
  </si>
  <si>
    <t>784</t>
  </si>
  <si>
    <t>Dokončovací práce - malby a tapety</t>
  </si>
  <si>
    <t>59</t>
  </si>
  <si>
    <t>784111001</t>
  </si>
  <si>
    <t>Oprášení (ometení) podkladu v místnostech výšky do 3,80 m</t>
  </si>
  <si>
    <t>-964558193</t>
  </si>
  <si>
    <t>https://podminky.urs.cz/item/CS_URS_2025_01/784111001</t>
  </si>
  <si>
    <t>"1.NP"1500</t>
  </si>
  <si>
    <t>"2.NP"1750</t>
  </si>
  <si>
    <t>60</t>
  </si>
  <si>
    <t>784121001</t>
  </si>
  <si>
    <t>Oškrabání malby v místnostech výšky do 3,80 m</t>
  </si>
  <si>
    <t>-581578754</t>
  </si>
  <si>
    <t>https://podminky.urs.cz/item/CS_URS_2025_01/784121001</t>
  </si>
  <si>
    <t>61</t>
  </si>
  <si>
    <t>784121011</t>
  </si>
  <si>
    <t>Rozmývání podkladu po oškrabání malby v místnostech výšky do 3,80 m</t>
  </si>
  <si>
    <t>1246136491</t>
  </si>
  <si>
    <t>https://podminky.urs.cz/item/CS_URS_2025_01/784121011</t>
  </si>
  <si>
    <t>62</t>
  </si>
  <si>
    <t>784161331</t>
  </si>
  <si>
    <t>Lokální vyrovnání podkladu disperzní stěrkou, tloušťky do 3 mm, plochy přes 0,5 do 1,0 m2 v místnostech výšky do 3,80 m</t>
  </si>
  <si>
    <t>-1860093382</t>
  </si>
  <si>
    <t>https://podminky.urs.cz/item/CS_URS_2025_01/784161331</t>
  </si>
  <si>
    <t>"1.NP"1500*0,15</t>
  </si>
  <si>
    <t>"2.NP"1750*0,15</t>
  </si>
  <si>
    <t>63</t>
  </si>
  <si>
    <t>784181121</t>
  </si>
  <si>
    <t>Penetrace podkladu jednonásobná hloubková akrylátová bezbarvá v místnostech výšky do 3,80 m</t>
  </si>
  <si>
    <t>-710647550</t>
  </si>
  <si>
    <t>https://podminky.urs.cz/item/CS_URS_2025_01/784181121</t>
  </si>
  <si>
    <t>64</t>
  </si>
  <si>
    <t>784221101.R</t>
  </si>
  <si>
    <t>Malby z malířských směsí otěruvzdorných za sucha dvojnásobné, bílé za sucha otěruvzdorné dobře v místnostech výšky do 3,80 m</t>
  </si>
  <si>
    <t>-905133397</t>
  </si>
  <si>
    <t>65</t>
  </si>
  <si>
    <t>784221131.R</t>
  </si>
  <si>
    <t>Malby z malířských směsí otěruvzdorných za sucha Příplatek k cenám dvojnásobných maleb za zvýšenou pracnost při provádění malého rozsahu plochy do 5 m2</t>
  </si>
  <si>
    <t>-1736827262</t>
  </si>
  <si>
    <t>66</t>
  </si>
  <si>
    <t>784221151.R</t>
  </si>
  <si>
    <t>Malby z malířských směsí otěruvzdorných za sucha Příplatek k cenám dvojnásobných maleb na tónovacích automatech, v odstínu světlém</t>
  </si>
  <si>
    <t>-2131974307</t>
  </si>
  <si>
    <t>786</t>
  </si>
  <si>
    <t>Dokončovací práce - čalounické úpravy</t>
  </si>
  <si>
    <t>67</t>
  </si>
  <si>
    <t>786.1</t>
  </si>
  <si>
    <t>Demontáž vertikálních žaluzií</t>
  </si>
  <si>
    <t>1362027552</t>
  </si>
  <si>
    <t>68</t>
  </si>
  <si>
    <t>786624121.1</t>
  </si>
  <si>
    <t>Montáž zastiňujících žaluzií lamelových do oken zdvojených otevíravých, sklápěcích nebo vyklápěcích kovových</t>
  </si>
  <si>
    <t>-1913718782</t>
  </si>
  <si>
    <t>1,08*5</t>
  </si>
  <si>
    <t>3*3</t>
  </si>
  <si>
    <t>2,4*5</t>
  </si>
  <si>
    <t>9,6*1</t>
  </si>
  <si>
    <t>4,7*1</t>
  </si>
  <si>
    <t>0,72*1</t>
  </si>
  <si>
    <t>2,16*2</t>
  </si>
  <si>
    <t>4,32*1</t>
  </si>
  <si>
    <t>7,8*2</t>
  </si>
  <si>
    <t>9,6*2</t>
  </si>
  <si>
    <t>3*4</t>
  </si>
  <si>
    <t>2,4*8</t>
  </si>
  <si>
    <t>4,8*1</t>
  </si>
  <si>
    <t>12*1</t>
  </si>
  <si>
    <t>7,2*2</t>
  </si>
  <si>
    <t>69</t>
  </si>
  <si>
    <t>55346200.1</t>
  </si>
  <si>
    <t>žaluzie horizontální interiérové</t>
  </si>
  <si>
    <t>-1666832458</t>
  </si>
  <si>
    <t>HZS</t>
  </si>
  <si>
    <t>Hodinové zúčtovací sazby</t>
  </si>
  <si>
    <t>70</t>
  </si>
  <si>
    <t>HZS1301</t>
  </si>
  <si>
    <t>Hodinové zúčtovací sazby profesí HSV provádění konstrukcí zedník</t>
  </si>
  <si>
    <t>hod</t>
  </si>
  <si>
    <t>512</t>
  </si>
  <si>
    <t>-744150928</t>
  </si>
  <si>
    <t>https://podminky.urs.cz/item/CS_URS_2024_01/HZS1301</t>
  </si>
  <si>
    <t>71</t>
  </si>
  <si>
    <t>HZS2212</t>
  </si>
  <si>
    <t>Hodinové zúčtovací sazby profesí PSV provádění stavebních instalací instalatér odborný</t>
  </si>
  <si>
    <t>573721161</t>
  </si>
  <si>
    <t>https://podminky.urs.cz/item/CS_URS_2024_01/HZS2212</t>
  </si>
  <si>
    <t>72</t>
  </si>
  <si>
    <t>HZS2232</t>
  </si>
  <si>
    <t>Hodinové zúčtovací sazby profesí PSV provádění stavebních instalací elektrikář odborný</t>
  </si>
  <si>
    <t>1469901391</t>
  </si>
  <si>
    <t>https://podminky.urs.cz/item/CS_URS_2024_01/HZS2232</t>
  </si>
  <si>
    <t>OST</t>
  </si>
  <si>
    <t>73</t>
  </si>
  <si>
    <t>Ost01</t>
  </si>
  <si>
    <t>262144</t>
  </si>
  <si>
    <t>-897892045</t>
  </si>
  <si>
    <t>74</t>
  </si>
  <si>
    <t>Ost02</t>
  </si>
  <si>
    <t>dokumentace skutečného provedení</t>
  </si>
  <si>
    <t>955139083</t>
  </si>
  <si>
    <t>75</t>
  </si>
  <si>
    <t>Ost03</t>
  </si>
  <si>
    <t>Ostatní konstrukce a práce</t>
  </si>
  <si>
    <t>-1488701817</t>
  </si>
  <si>
    <t>VRN</t>
  </si>
  <si>
    <t>Vedlejší rozpočtové náklady</t>
  </si>
  <si>
    <t>76</t>
  </si>
  <si>
    <t>VRN1</t>
  </si>
  <si>
    <t>zařízení staveniště</t>
  </si>
  <si>
    <t>-1171471664</t>
  </si>
  <si>
    <t>02 - Elektro část</t>
  </si>
  <si>
    <t>Soupis:</t>
  </si>
  <si>
    <t>02.1 - Svítidla</t>
  </si>
  <si>
    <t>D1 - Svítidla</t>
  </si>
  <si>
    <t>D1</t>
  </si>
  <si>
    <t>Pol1</t>
  </si>
  <si>
    <t>Svítidlo označení "A" - LED panel, hliníkový rámeček, mikroprizmatický kryt, čtverec 600x600mm, vestavné, IP40, 5700lm, 4000K, 49W</t>
  </si>
  <si>
    <t>ks</t>
  </si>
  <si>
    <t>Pol2</t>
  </si>
  <si>
    <t>Svítidlo označení "B" -  LED panel, hliníkový rámeček, mikroprizmatický kryt, čtverec 600x600mm, vestavné, IP40, 4500lm, 4000K, 35W</t>
  </si>
  <si>
    <t>Pol3</t>
  </si>
  <si>
    <t>Svítidlo označení "C" -  LED panel, hliníkový rámeček, mikroprizmatický kryt, čtverec 600x600mm, vestavné, IP40, 3100lm, 4000K, 19W</t>
  </si>
  <si>
    <t>Pol4</t>
  </si>
  <si>
    <t>Svítidlo označení "D" - LED svítidlo, plechové tělo, mikroprizmatický kryt, kruh 390mm, vestavné, IP56, 3000lm, 4000K, 26W</t>
  </si>
  <si>
    <t>Pol5</t>
  </si>
  <si>
    <t>Svítidlo označení "E" - LED svítidlo, korpus polykarbonát, opálový kryt, kruh 300mm, přisazené, IP65, 3000lm, 4000K, 25W</t>
  </si>
  <si>
    <t>Pol6</t>
  </si>
  <si>
    <t>Svítidlo označení "F" -  LED panel, hliníkový rámeček, mikroprizmatický kryt, čtverec 600x600mm, přisazené, IP40, 4500lm, 4000K, 35W</t>
  </si>
  <si>
    <t>Pol7</t>
  </si>
  <si>
    <t>Svítidlo označené "G" - LED svítidlo, korpus polykarbonát, opálový kryt, kruh 300mm, přisazené, PIR senzor, IP65, 3000lm, 4000K, 20W</t>
  </si>
  <si>
    <t>Pol8</t>
  </si>
  <si>
    <t>Svítidlo označení "H" - LED panel, hliníkový rámeček, mikroprizmatický kryt, obdélník 1200x300mm, přisazené, IP65, 4500lm, 4000K, 35W</t>
  </si>
  <si>
    <t>Pol9</t>
  </si>
  <si>
    <t>Svítidlo označení "NO1" – LED svítidlo protipanické, polykarbonátový korpus, bílé, vestavné,  autonomní rozsvícení při výpadku napájení, doba svitu 1h, IP65, 2.2W</t>
  </si>
  <si>
    <t>Pol10</t>
  </si>
  <si>
    <t>Svítidlo označení "NO2" – LED svítidlo, polykarbonátový kryt, bíle, s piktogramem směru úniku, přisazení, autonomní rozsvícení při výpadku napájení, doba svitu 1h, IP65, 2.2W</t>
  </si>
  <si>
    <t>Pol11</t>
  </si>
  <si>
    <t>Svítidlo označení "NO3“ – LED svítidlo, polykarbonátový kryt, bíle, s piktogramem směru úniku, závěsné, autonomní rozsvícení při výpadku napájení, doba svitu 1h, IP65, 2.2W</t>
  </si>
  <si>
    <t>Pol12</t>
  </si>
  <si>
    <t>Mimostav. doprava 3,6% z materiálu</t>
  </si>
  <si>
    <t>Pol13</t>
  </si>
  <si>
    <t>PPV 6% (podružné pracovní výkony) z montáží</t>
  </si>
  <si>
    <t>02.2 - Přístroje</t>
  </si>
  <si>
    <t>D1 - Přístroje</t>
  </si>
  <si>
    <t>Pol14</t>
  </si>
  <si>
    <t>Vypínač č.1, IP20, barva bílá, včetně příslušenství, přístrojové krabice, montáž,zapojení a ukončení vodičů.</t>
  </si>
  <si>
    <t>Pol15</t>
  </si>
  <si>
    <t>Vypínač č.5, IP20, barva bílá, včetně příslušenství, přístrojové krabice, montáž,zapojení a ukončení vodičů.</t>
  </si>
  <si>
    <t>Pol16</t>
  </si>
  <si>
    <t>Vypínač č.6, IP20, barva bílá, včetně příslušenství, přístrojové krabice, montáž,zapojení a ukončení vodičů.</t>
  </si>
  <si>
    <t>Pol17</t>
  </si>
  <si>
    <t>Vypínač č.7, IP20, barva bílá, včetně příslušenství, přístrojové krabice, montáž,zapojení a ukončení vodičů.</t>
  </si>
  <si>
    <t>Pol18</t>
  </si>
  <si>
    <t>Tlačítko kolébkové s doutnavkou, IP20, barva bílá, včetně příslušenství, přístrojové krabice, montáž,zapojení a ukončení vodičů.</t>
  </si>
  <si>
    <t>Pol19</t>
  </si>
  <si>
    <t>Tlačítko kolébkové, IP20, barva bílá, včetně příslušenství, přístrojové krabice, montáž,zapojení a ukončení vodičů.</t>
  </si>
  <si>
    <t>Pol20</t>
  </si>
  <si>
    <t>Zásuvka jednoduchá 230/16A, IP40, s clonkami, barva bílá, včetně příslušenství, přístrojové krabice, montáž,zapojení a ukončení vodičů.</t>
  </si>
  <si>
    <t>Pol21</t>
  </si>
  <si>
    <t>Zásuvka dvojtá 230/16A, IP40, s clonkami, barva bílá, včetně příslušenství, přístrojové krabice, montáž,zapojení a ukončení vodičů.</t>
  </si>
  <si>
    <t>Pol22</t>
  </si>
  <si>
    <t>Zásuvka dvojtá 230/16A, IP40, s clonkami, SPD T3, barva bílá, včetně příslušenství, přístrojové krabice, montáže, zapojení a ukončení vodičů.</t>
  </si>
  <si>
    <t>Pol23</t>
  </si>
  <si>
    <t>Zásuvka jednoduchá 230/16A, IP44, barva bílá, včetně příslušenství, přístrojové krabice, montáže, zapojení a ukončení vodičů.</t>
  </si>
  <si>
    <t>Pol24</t>
  </si>
  <si>
    <t>Zásuvka 230/16A, IP44, na zeď, barva šedá, včetně příslušenství, přístrojové krabice, montáž,zapojení a ukončení vodičů.</t>
  </si>
  <si>
    <t>Pol25</t>
  </si>
  <si>
    <t>Zásuvka datová 2x UTP Cat.6, barva bílá, včetně příslušenství, přístrojové krabice, montáže, zapojení a ukončení vodičů</t>
  </si>
  <si>
    <t>Pol26</t>
  </si>
  <si>
    <t>Vypínač 1polový, 230V/16A, s doutnavkou, barva bíla, včetně příslušenství, přístrojové krabice, montáž, zapojení a ukončení vodičů</t>
  </si>
  <si>
    <t>Pol27</t>
  </si>
  <si>
    <t>Ventilátor 230V, 20W, 128m3/h, barva bílá, IP24</t>
  </si>
  <si>
    <t>Pol28</t>
  </si>
  <si>
    <t>Časové relé pod vypínač 230V, 1xNO 6A, 1 – 60 min</t>
  </si>
  <si>
    <t>Pol29</t>
  </si>
  <si>
    <t>Nouzové požární tlačítko, IP55, barva červená, včetně příslušenství, přístrojové krabice, montáž, zapojení a ukončení vodičů</t>
  </si>
  <si>
    <t>Pol30</t>
  </si>
  <si>
    <t>Hlavní ochranná svorka MET, včetně krabice , montáže,zapojení a ukončení vodičů.</t>
  </si>
  <si>
    <t>Pol31</t>
  </si>
  <si>
    <t>Pol32</t>
  </si>
  <si>
    <t>02.3 - Instalační materiál</t>
  </si>
  <si>
    <t>D1 - Instalační materiál</t>
  </si>
  <si>
    <t>Pol33</t>
  </si>
  <si>
    <t>Rozbočovací krabice přisazená 93x93x50mm (š x v x h), včetně samosvorných svorek, IP54, montáž,zapojení a ukončení vodičů.</t>
  </si>
  <si>
    <t>Pol34</t>
  </si>
  <si>
    <t>kabelová lávka plná s výškou bočnic 50mm, šířka 62mm, pozink, včetně spojovacího a upevňovacího materiálu, montáže</t>
  </si>
  <si>
    <t>bm</t>
  </si>
  <si>
    <t>Pol35</t>
  </si>
  <si>
    <t>kabelová lávka plná s výškou bočnic 50mm, šířka 125mm, pozink, včetně spojovacího a upevňovacího materiálu, montáže</t>
  </si>
  <si>
    <t>Pol36</t>
  </si>
  <si>
    <t>Pol37</t>
  </si>
  <si>
    <t>02.4 - Kabeláž</t>
  </si>
  <si>
    <t>D1 - Kabeláž</t>
  </si>
  <si>
    <t>Pol38</t>
  </si>
  <si>
    <t>Instalační vodič, Cu slaněné, zelenožlutý, izolace PVC, 1x4mm2, H07V-K 4mm2</t>
  </si>
  <si>
    <t>Pol39</t>
  </si>
  <si>
    <t>Instalační vodič, Cu slaněné, zelenožlutý, izolace PVC, 1x16mm2, H07V-K 16mm2</t>
  </si>
  <si>
    <t>Pol40</t>
  </si>
  <si>
    <t>Kabel instalační, Cu plné, izolace PVC, Dca-s1-d2-a3, 3x1,5mm2, CYKY DCA-J 3x1,5mm2</t>
  </si>
  <si>
    <t>Pol41</t>
  </si>
  <si>
    <t>Kabel instalační, Cu plné, izolace PVC, Dca-s1-d2-a3, 3x2,5mm2, CYKY DCA-J 3x2,5mm2</t>
  </si>
  <si>
    <t>Pol42</t>
  </si>
  <si>
    <t>Kabel instalační, Cu plné, izolace PVC, Dca-s1-d2-a3, 5x1,5mm2, CYKY DCA-J 5x1,5mm2</t>
  </si>
  <si>
    <t>Pol43</t>
  </si>
  <si>
    <t>Kabel instalační, Cu plné, izolace PVC, Dca-s1-d2-a3 5x4mm2, CYKY DCA-J 5x4mm2</t>
  </si>
  <si>
    <t>Pol44</t>
  </si>
  <si>
    <t>Kabel instalační, Cu plné, izolace bezhalogenová, Bca-s1-d2-a1, 3x1,5mm2, PRAFlaSafe-J 3x1,5mm2</t>
  </si>
  <si>
    <t>Pol45</t>
  </si>
  <si>
    <t>Kabel instalační, Cu plné, izolace bezhalogenová, Bca-s1-d2-a1, 3x2,5mm2, PRAFlaSafe-J 3x2,5mm2</t>
  </si>
  <si>
    <t>Pol46</t>
  </si>
  <si>
    <t>Kabel instalační, Cu plné, izolace bezhalogenová, Bca-s1-d2-a1, 3x1,5mm2, PRAFlaSafe-O 3x1,5mm2</t>
  </si>
  <si>
    <t>Pol47</t>
  </si>
  <si>
    <t>Kabel instalační, Cu plné, izolace bezhalogenová, Bca-s1-d2-a1 5x10mm2, PRAFlaSafe-J 5x10mm2</t>
  </si>
  <si>
    <t>Pol48</t>
  </si>
  <si>
    <t>Kabel instalační, Cu plné, izolace bezhalogenová, Bca-s1-d2-a1 5x16mm2, PRAFlaSafe-J 5x16mm2</t>
  </si>
  <si>
    <t>Pol49</t>
  </si>
  <si>
    <t>Kabel instalační, Cu plné, izolace bezhalogenová s funkční schopností při požáru 180min, P60-R, Bca-s1-d0, PRAFlaDur-O 3x1,5mm2</t>
  </si>
  <si>
    <t>Pol50</t>
  </si>
  <si>
    <t>Kabel instalační, Cu plné, izolace PVC, Eca, 4x25mm2, CYKY-J 4x25mm2</t>
  </si>
  <si>
    <t>Pol51</t>
  </si>
  <si>
    <t>Kabel datový UTP, Cat.6, 4p., B2ca-s1-d1-a1, SXKD-6A-STP-LSOH-B2ca</t>
  </si>
  <si>
    <t>Pol52</t>
  </si>
  <si>
    <t>Kabel sdělovací, Cu plné, Eca, 4x2x0,8mm2, JYSTY 4x2x0,8mm2</t>
  </si>
  <si>
    <t>Pol53</t>
  </si>
  <si>
    <t>Pol54</t>
  </si>
  <si>
    <t>02.5 - Rozváděče</t>
  </si>
  <si>
    <t>D1 - Rozvaděče</t>
  </si>
  <si>
    <t>Rozvaděče</t>
  </si>
  <si>
    <t>Pol55</t>
  </si>
  <si>
    <t>Rozvaděč RE1 Touto položkou je myšlena kompletní výzbroj včetně montáže, specifikace dle výkresu č.080325-20-14</t>
  </si>
  <si>
    <t>Pol56</t>
  </si>
  <si>
    <t>Rozvaděč RH1 Touto položkou je myšlena kompletní výzbroj včetně montáže, specifikace dle výkresu č.080325-20-15</t>
  </si>
  <si>
    <t>Pol57</t>
  </si>
  <si>
    <t>Rozvaděč RP1.2 Touto položkou je myšlena kompletní výzbroj včetně montáže, specifikace dle výkresu č.080325-20-16</t>
  </si>
  <si>
    <t>Pol58</t>
  </si>
  <si>
    <t>Rozvaděč RP2.1 Touto položkou je myšlena kompletní výzbroj včetně montáže, specifikace dle výkresu č.080325-20-17</t>
  </si>
  <si>
    <t>Pol59</t>
  </si>
  <si>
    <t>Rozvaděč RP2.2 Touto položkou je myšlena kompletní výzbroj včetně montáže, specifikace dle výkresu č.080325-20-18</t>
  </si>
  <si>
    <t>Pol60</t>
  </si>
  <si>
    <t>Datový rozvaděč RACK                                                                                                                Touto položkou je myšlena kompletní výzbroj včetně montáže, specifikace dle výkresu č.080325-20-19</t>
  </si>
  <si>
    <t>Pol61</t>
  </si>
  <si>
    <t>Pol62</t>
  </si>
  <si>
    <t>02.6 - Pomocné stavební práce</t>
  </si>
  <si>
    <t>D1 - Pomocné stavební práce</t>
  </si>
  <si>
    <t>Pol63</t>
  </si>
  <si>
    <t>Sekání kapes a průvlaků, vrtání skrz stěny apod,.</t>
  </si>
  <si>
    <t>Pol64</t>
  </si>
  <si>
    <t>Sekání drážky 30x30mm cihla s omítkou</t>
  </si>
  <si>
    <t>Pol65</t>
  </si>
  <si>
    <t>Sekání drážky 50x50mm cihla s omítkou</t>
  </si>
  <si>
    <t>Pol66</t>
  </si>
  <si>
    <t>Sekání drážky 100x70mm cihla s omítkou</t>
  </si>
  <si>
    <t>Pol67</t>
  </si>
  <si>
    <t>Vyzdění výklenku pro rozvaděče 1300x1300x300mm</t>
  </si>
  <si>
    <t>Pol68</t>
  </si>
  <si>
    <t>Zahození drážky 30x30mm</t>
  </si>
  <si>
    <t>Pol69</t>
  </si>
  <si>
    <t>Zahození drážky 50x50mm</t>
  </si>
  <si>
    <t>Pol70</t>
  </si>
  <si>
    <t>Zahození drážky 100x70mm</t>
  </si>
  <si>
    <t>Pol71</t>
  </si>
  <si>
    <t>Průraz stropu patra 50x50mm</t>
  </si>
  <si>
    <t>Pol72</t>
  </si>
  <si>
    <t>Vnitro staveništní doprava suti a vybouraných hmot pro budovy v do 15 m</t>
  </si>
  <si>
    <t>Pol73</t>
  </si>
  <si>
    <t>Odvoz suti a vybouraných hmot na skládku nebo meziskládku do 20 km se složením</t>
  </si>
  <si>
    <t>Pol74</t>
  </si>
  <si>
    <t>Poplatek za uložení na skládce (skládkovné) stavebního odpadu směsného kód odpadu 170 904</t>
  </si>
  <si>
    <t>Pol75</t>
  </si>
  <si>
    <t>Vyčištění budov bytové a občanské výstavby při výšce podlaží do 4 m</t>
  </si>
  <si>
    <t>Pol76</t>
  </si>
  <si>
    <t>Nakládání nebo překládání suti a vybouraných hmot</t>
  </si>
  <si>
    <t>Pol77</t>
  </si>
  <si>
    <t>Kompletní demontáž silnoproudé instalace včetně ekologické likvidace - viz. popis v TZ</t>
  </si>
  <si>
    <t>Pol78</t>
  </si>
  <si>
    <t>Zapravení otvoru po instalaci nových rozváděčových skříní rozměr cca 1100x700x200mm</t>
  </si>
  <si>
    <t>Pol79</t>
  </si>
  <si>
    <t>Protipožární utěsnění kabelů v průchodech zdmi, otvor 100x100mm, zaplnění 50%</t>
  </si>
  <si>
    <t>Pol80</t>
  </si>
  <si>
    <t>Sádrokartonový kastlík 300x300mm, včetně podkladního roštu a všeho příslušenství</t>
  </si>
  <si>
    <t>Pol81</t>
  </si>
  <si>
    <t>Pol82</t>
  </si>
  <si>
    <t>02.7 - Ostatní</t>
  </si>
  <si>
    <t>D1 - Ostatní</t>
  </si>
  <si>
    <t>Pol83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</si>
  <si>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</si>
  <si>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Pol84</t>
  </si>
  <si>
    <t>Připojení zařízení, oživení, funkční zkoušky, zaškolení obsluhy</t>
  </si>
  <si>
    <t>Pol85</t>
  </si>
  <si>
    <t>Výchozí revize - cena obsahuje kompletní revizi, včetně zpracování zprávy a doložení veškerých potřebných dokumentů ke koladaci stavby.</t>
  </si>
  <si>
    <t>Pol86</t>
  </si>
  <si>
    <t>Projektová dokumentace skutečného provedení</t>
  </si>
  <si>
    <t>Pol87</t>
  </si>
  <si>
    <t>Dílčí měření odporu uzemnění v rozváděči RE před realizací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</si>
</sst>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i/>
      <sz val="9"/>
      <color rgb="FF0000FF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164" fontId="1" fillId="3" borderId="14" xfId="0" applyNumberFormat="1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4" fontId="0" fillId="0" borderId="0" xfId="0" applyNumberFormat="1" applyFont="1" applyAlignment="1">
      <alignment vertical="center"/>
    </xf>
    <xf numFmtId="164" fontId="1" fillId="3" borderId="19" xfId="0" applyNumberFormat="1" applyFont="1" applyFill="1" applyBorder="1" applyAlignment="1" applyProtection="1">
      <alignment horizontal="center" vertical="center"/>
      <protection locked="0"/>
    </xf>
    <xf numFmtId="0" fontId="1" fillId="3" borderId="20" xfId="0" applyFont="1" applyFill="1" applyBorder="1" applyAlignment="1" applyProtection="1">
      <alignment horizontal="center" vertical="center"/>
      <protection locked="0"/>
    </xf>
    <xf numFmtId="0" fontId="25" fillId="5" borderId="0" xfId="0" applyFont="1" applyFill="1" applyAlignment="1">
      <alignment horizontal="left" vertical="center"/>
    </xf>
    <xf numFmtId="0" fontId="0" fillId="5" borderId="0" xfId="0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3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9" fillId="0" borderId="23" xfId="0" applyFont="1" applyBorder="1" applyAlignment="1" applyProtection="1">
      <alignment horizontal="center" vertical="center"/>
      <protection locked="0"/>
    </xf>
    <xf numFmtId="49" fontId="39" fillId="0" borderId="23" xfId="0" applyNumberFormat="1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left" vertical="center" wrapText="1"/>
      <protection locked="0"/>
    </xf>
    <xf numFmtId="0" fontId="39" fillId="0" borderId="23" xfId="0" applyFont="1" applyBorder="1" applyAlignment="1" applyProtection="1">
      <alignment horizontal="center" vertical="center" wrapText="1"/>
      <protection locked="0"/>
    </xf>
    <xf numFmtId="167" fontId="39" fillId="0" borderId="23" xfId="0" applyNumberFormat="1" applyFont="1" applyBorder="1" applyAlignment="1" applyProtection="1">
      <alignment vertical="center"/>
      <protection locked="0"/>
    </xf>
    <xf numFmtId="4" fontId="39" fillId="3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  <protection locked="0"/>
    </xf>
    <xf numFmtId="0" fontId="40" fillId="0" borderId="3" xfId="0" applyFont="1" applyBorder="1" applyAlignment="1">
      <alignment vertical="center"/>
    </xf>
    <xf numFmtId="0" fontId="39" fillId="3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167" fontId="23" fillId="3" borderId="23" xfId="0" applyNumberFormat="1" applyFont="1" applyFill="1" applyBorder="1" applyAlignment="1" applyProtection="1">
      <alignment vertical="center"/>
      <protection locked="0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5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7" fillId="3" borderId="0" xfId="0" applyNumberFormat="1" applyFont="1" applyFill="1" applyAlignment="1" applyProtection="1">
      <alignment vertical="center"/>
      <protection locked="0"/>
    </xf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3" fillId="5" borderId="7" xfId="0" applyFont="1" applyFill="1" applyBorder="1" applyAlignment="1">
      <alignment horizontal="right" vertical="center"/>
    </xf>
    <xf numFmtId="4" fontId="29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3" fillId="5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4" fontId="25" fillId="5" borderId="0" xfId="0" applyNumberFormat="1" applyFont="1" applyFill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42" fillId="3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978013191" TargetMode="External"/><Relationship Id="rId18" Type="http://schemas.openxmlformats.org/officeDocument/2006/relationships/hyperlink" Target="https://podminky.urs.cz/item/CS_URS_2024_01/997013871" TargetMode="External"/><Relationship Id="rId26" Type="http://schemas.openxmlformats.org/officeDocument/2006/relationships/hyperlink" Target="https://podminky.urs.cz/item/CS_URS_2024_01/751398022" TargetMode="External"/><Relationship Id="rId39" Type="http://schemas.openxmlformats.org/officeDocument/2006/relationships/hyperlink" Target="https://podminky.urs.cz/item/CS_URS_2024_01/781469195" TargetMode="External"/><Relationship Id="rId21" Type="http://schemas.openxmlformats.org/officeDocument/2006/relationships/hyperlink" Target="https://podminky.urs.cz/item/CS_URS_2024_01/722290246" TargetMode="External"/><Relationship Id="rId34" Type="http://schemas.openxmlformats.org/officeDocument/2006/relationships/hyperlink" Target="https://podminky.urs.cz/item/CS_URS_2025_01/766411821" TargetMode="External"/><Relationship Id="rId42" Type="http://schemas.openxmlformats.org/officeDocument/2006/relationships/hyperlink" Target="https://podminky.urs.cz/item/CS_URS_2024_01/783301313" TargetMode="External"/><Relationship Id="rId47" Type="http://schemas.openxmlformats.org/officeDocument/2006/relationships/hyperlink" Target="https://podminky.urs.cz/item/CS_URS_2025_01/784121001" TargetMode="External"/><Relationship Id="rId50" Type="http://schemas.openxmlformats.org/officeDocument/2006/relationships/hyperlink" Target="https://podminky.urs.cz/item/CS_URS_2025_01/784181121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5_01/612142001" TargetMode="External"/><Relationship Id="rId2" Type="http://schemas.openxmlformats.org/officeDocument/2006/relationships/hyperlink" Target="https://podminky.urs.cz/item/CS_URS_2025_01/611131121" TargetMode="External"/><Relationship Id="rId16" Type="http://schemas.openxmlformats.org/officeDocument/2006/relationships/hyperlink" Target="https://podminky.urs.cz/item/CS_URS_2024_01/997013501" TargetMode="External"/><Relationship Id="rId29" Type="http://schemas.openxmlformats.org/officeDocument/2006/relationships/hyperlink" Target="https://podminky.urs.cz/item/CS_URS_2025_01/763131451" TargetMode="External"/><Relationship Id="rId11" Type="http://schemas.openxmlformats.org/officeDocument/2006/relationships/hyperlink" Target="https://podminky.urs.cz/item/CS_URS_2025_01/952902021" TargetMode="External"/><Relationship Id="rId24" Type="http://schemas.openxmlformats.org/officeDocument/2006/relationships/hyperlink" Target="https://podminky.urs.cz/item/CS_URS_2024_01/751111052" TargetMode="External"/><Relationship Id="rId32" Type="http://schemas.openxmlformats.org/officeDocument/2006/relationships/hyperlink" Target="https://podminky.urs.cz/item/CS_URS_2025_01/998763401" TargetMode="External"/><Relationship Id="rId37" Type="http://schemas.openxmlformats.org/officeDocument/2006/relationships/hyperlink" Target="https://podminky.urs.cz/item/CS_URS_2024_01/781472215" TargetMode="External"/><Relationship Id="rId40" Type="http://schemas.openxmlformats.org/officeDocument/2006/relationships/hyperlink" Target="https://podminky.urs.cz/item/CS_URS_2024_01/781492251" TargetMode="External"/><Relationship Id="rId45" Type="http://schemas.openxmlformats.org/officeDocument/2006/relationships/hyperlink" Target="https://podminky.urs.cz/item/CS_URS_2024_01/783317101" TargetMode="External"/><Relationship Id="rId53" Type="http://schemas.openxmlformats.org/officeDocument/2006/relationships/hyperlink" Target="https://podminky.urs.cz/item/CS_URS_2024_01/HZS2232" TargetMode="External"/><Relationship Id="rId5" Type="http://schemas.openxmlformats.org/officeDocument/2006/relationships/hyperlink" Target="https://podminky.urs.cz/item/CS_URS_2024_01/611311131" TargetMode="External"/><Relationship Id="rId10" Type="http://schemas.openxmlformats.org/officeDocument/2006/relationships/hyperlink" Target="https://podminky.urs.cz/item/CS_URS_2025_01/949101111" TargetMode="External"/><Relationship Id="rId19" Type="http://schemas.openxmlformats.org/officeDocument/2006/relationships/hyperlink" Target="https://podminky.urs.cz/item/CS_URS_2024_01/998018002" TargetMode="External"/><Relationship Id="rId31" Type="http://schemas.openxmlformats.org/officeDocument/2006/relationships/hyperlink" Target="https://podminky.urs.cz/item/CS_URS_2024_01/763164561" TargetMode="External"/><Relationship Id="rId44" Type="http://schemas.openxmlformats.org/officeDocument/2006/relationships/hyperlink" Target="https://podminky.urs.cz/item/CS_URS_2024_01/783315101" TargetMode="External"/><Relationship Id="rId52" Type="http://schemas.openxmlformats.org/officeDocument/2006/relationships/hyperlink" Target="https://podminky.urs.cz/item/CS_URS_2024_01/HZS2212" TargetMode="External"/><Relationship Id="rId4" Type="http://schemas.openxmlformats.org/officeDocument/2006/relationships/hyperlink" Target="https://podminky.urs.cz/item/CS_URS_2024_01/611311111" TargetMode="External"/><Relationship Id="rId9" Type="http://schemas.openxmlformats.org/officeDocument/2006/relationships/hyperlink" Target="https://podminky.urs.cz/item/CS_URS_2024_01/612311131" TargetMode="External"/><Relationship Id="rId14" Type="http://schemas.openxmlformats.org/officeDocument/2006/relationships/hyperlink" Target="https://podminky.urs.cz/item/CS_URS_2025_01/985323112" TargetMode="External"/><Relationship Id="rId22" Type="http://schemas.openxmlformats.org/officeDocument/2006/relationships/hyperlink" Target="https://podminky.urs.cz/item/CS_URS_2024_01/725530823" TargetMode="External"/><Relationship Id="rId27" Type="http://schemas.openxmlformats.org/officeDocument/2006/relationships/hyperlink" Target="https://podminky.urs.cz/item/CS_URS_2024_01/751398822" TargetMode="External"/><Relationship Id="rId30" Type="http://schemas.openxmlformats.org/officeDocument/2006/relationships/hyperlink" Target="https://podminky.urs.cz/item/CS_URS_2025_01/763135102" TargetMode="External"/><Relationship Id="rId35" Type="http://schemas.openxmlformats.org/officeDocument/2006/relationships/hyperlink" Target="https://podminky.urs.cz/item/CS_URS_2024_01/767161851" TargetMode="External"/><Relationship Id="rId43" Type="http://schemas.openxmlformats.org/officeDocument/2006/relationships/hyperlink" Target="https://podminky.urs.cz/item/CS_URS_2024_01/783314201" TargetMode="External"/><Relationship Id="rId48" Type="http://schemas.openxmlformats.org/officeDocument/2006/relationships/hyperlink" Target="https://podminky.urs.cz/item/CS_URS_2025_01/784121011" TargetMode="External"/><Relationship Id="rId8" Type="http://schemas.openxmlformats.org/officeDocument/2006/relationships/hyperlink" Target="https://podminky.urs.cz/item/CS_URS_2024_01/612311111" TargetMode="External"/><Relationship Id="rId51" Type="http://schemas.openxmlformats.org/officeDocument/2006/relationships/hyperlink" Target="https://podminky.urs.cz/item/CS_URS_2024_01/HZS1301" TargetMode="External"/><Relationship Id="rId3" Type="http://schemas.openxmlformats.org/officeDocument/2006/relationships/hyperlink" Target="https://podminky.urs.cz/item/CS_URS_2025_01/611142001" TargetMode="External"/><Relationship Id="rId12" Type="http://schemas.openxmlformats.org/officeDocument/2006/relationships/hyperlink" Target="https://podminky.urs.cz/item/CS_URS_2025_01/978011191" TargetMode="External"/><Relationship Id="rId17" Type="http://schemas.openxmlformats.org/officeDocument/2006/relationships/hyperlink" Target="https://podminky.urs.cz/item/CS_URS_2024_01/997013509" TargetMode="External"/><Relationship Id="rId25" Type="http://schemas.openxmlformats.org/officeDocument/2006/relationships/hyperlink" Target="https://podminky.urs.cz/item/CS_URS_2024_01/751111841" TargetMode="External"/><Relationship Id="rId33" Type="http://schemas.openxmlformats.org/officeDocument/2006/relationships/hyperlink" Target="https://podminky.urs.cz/item/CS_URS_2024_01/766211213" TargetMode="External"/><Relationship Id="rId38" Type="http://schemas.openxmlformats.org/officeDocument/2006/relationships/hyperlink" Target="https://podminky.urs.cz/item/CS_URS_2024_01/781571131" TargetMode="External"/><Relationship Id="rId46" Type="http://schemas.openxmlformats.org/officeDocument/2006/relationships/hyperlink" Target="https://podminky.urs.cz/item/CS_URS_2025_01/784111001" TargetMode="External"/><Relationship Id="rId20" Type="http://schemas.openxmlformats.org/officeDocument/2006/relationships/hyperlink" Target="https://podminky.urs.cz/item/CS_URS_2024_01/722290234" TargetMode="External"/><Relationship Id="rId41" Type="http://schemas.openxmlformats.org/officeDocument/2006/relationships/hyperlink" Target="https://podminky.urs.cz/item/CS_URS_2024_01/998781201" TargetMode="External"/><Relationship Id="rId54" Type="http://schemas.openxmlformats.org/officeDocument/2006/relationships/printerSettings" Target="../printerSettings/printerSettings1.bin"/><Relationship Id="rId1" Type="http://schemas.openxmlformats.org/officeDocument/2006/relationships/hyperlink" Target="https://podminky.urs.cz/item/CS_URS_2024_01/340271011" TargetMode="External"/><Relationship Id="rId6" Type="http://schemas.openxmlformats.org/officeDocument/2006/relationships/hyperlink" Target="https://podminky.urs.cz/item/CS_URS_2025_01/612131121" TargetMode="External"/><Relationship Id="rId15" Type="http://schemas.openxmlformats.org/officeDocument/2006/relationships/hyperlink" Target="https://podminky.urs.cz/item/CS_URS_2025_01/997013211" TargetMode="External"/><Relationship Id="rId23" Type="http://schemas.openxmlformats.org/officeDocument/2006/relationships/hyperlink" Target="https://podminky.urs.cz/item/CS_URS_2024_01/725539203" TargetMode="External"/><Relationship Id="rId28" Type="http://schemas.openxmlformats.org/officeDocument/2006/relationships/hyperlink" Target="https://podminky.urs.cz/item/CS_URS_2025_01/998751201" TargetMode="External"/><Relationship Id="rId36" Type="http://schemas.openxmlformats.org/officeDocument/2006/relationships/hyperlink" Target="https://podminky.urs.cz/item/CS_URS_2024_01/767631800" TargetMode="External"/><Relationship Id="rId49" Type="http://schemas.openxmlformats.org/officeDocument/2006/relationships/hyperlink" Target="https://podminky.urs.cz/item/CS_URS_2025_01/78416133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1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43" t="s">
        <v>5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26" t="s">
        <v>14</v>
      </c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7"/>
      <c r="AC5" s="227"/>
      <c r="AD5" s="227"/>
      <c r="AE5" s="227"/>
      <c r="AF5" s="227"/>
      <c r="AG5" s="227"/>
      <c r="AH5" s="227"/>
      <c r="AI5" s="227"/>
      <c r="AJ5" s="227"/>
      <c r="AR5" s="20"/>
      <c r="BE5" s="223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28" t="s">
        <v>17</v>
      </c>
      <c r="L6" s="227"/>
      <c r="M6" s="227"/>
      <c r="N6" s="227"/>
      <c r="O6" s="227"/>
      <c r="P6" s="227"/>
      <c r="Q6" s="227"/>
      <c r="R6" s="227"/>
      <c r="S6" s="227"/>
      <c r="T6" s="227"/>
      <c r="U6" s="227"/>
      <c r="V6" s="227"/>
      <c r="W6" s="227"/>
      <c r="X6" s="227"/>
      <c r="Y6" s="227"/>
      <c r="Z6" s="227"/>
      <c r="AA6" s="227"/>
      <c r="AB6" s="227"/>
      <c r="AC6" s="227"/>
      <c r="AD6" s="227"/>
      <c r="AE6" s="227"/>
      <c r="AF6" s="227"/>
      <c r="AG6" s="227"/>
      <c r="AH6" s="227"/>
      <c r="AI6" s="227"/>
      <c r="AJ6" s="227"/>
      <c r="AR6" s="20"/>
      <c r="BE6" s="224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24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24"/>
      <c r="BS8" s="17" t="s">
        <v>6</v>
      </c>
    </row>
    <row r="9" spans="1:74" s="1" customFormat="1" ht="14.45" customHeight="1">
      <c r="B9" s="20"/>
      <c r="AR9" s="20"/>
      <c r="BE9" s="224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24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24"/>
      <c r="BS11" s="17" t="s">
        <v>6</v>
      </c>
    </row>
    <row r="12" spans="1:74" s="1" customFormat="1" ht="6.95" customHeight="1">
      <c r="B12" s="20"/>
      <c r="AR12" s="20"/>
      <c r="BE12" s="224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24"/>
      <c r="BS13" s="17" t="s">
        <v>6</v>
      </c>
    </row>
    <row r="14" spans="1:74" ht="12.75">
      <c r="B14" s="20"/>
      <c r="E14" s="229" t="s">
        <v>29</v>
      </c>
      <c r="F14" s="230"/>
      <c r="G14" s="230"/>
      <c r="H14" s="230"/>
      <c r="I14" s="230"/>
      <c r="J14" s="230"/>
      <c r="K14" s="230"/>
      <c r="L14" s="230"/>
      <c r="M14" s="230"/>
      <c r="N14" s="230"/>
      <c r="O14" s="230"/>
      <c r="P14" s="230"/>
      <c r="Q14" s="230"/>
      <c r="R14" s="230"/>
      <c r="S14" s="230"/>
      <c r="T14" s="230"/>
      <c r="U14" s="230"/>
      <c r="V14" s="230"/>
      <c r="W14" s="230"/>
      <c r="X14" s="230"/>
      <c r="Y14" s="230"/>
      <c r="Z14" s="230"/>
      <c r="AA14" s="230"/>
      <c r="AB14" s="230"/>
      <c r="AC14" s="230"/>
      <c r="AD14" s="230"/>
      <c r="AE14" s="230"/>
      <c r="AF14" s="230"/>
      <c r="AG14" s="230"/>
      <c r="AH14" s="230"/>
      <c r="AI14" s="230"/>
      <c r="AJ14" s="230"/>
      <c r="AK14" s="27" t="s">
        <v>27</v>
      </c>
      <c r="AN14" s="29" t="s">
        <v>29</v>
      </c>
      <c r="AR14" s="20"/>
      <c r="BE14" s="224"/>
      <c r="BS14" s="17" t="s">
        <v>6</v>
      </c>
    </row>
    <row r="15" spans="1:74" s="1" customFormat="1" ht="6.95" customHeight="1">
      <c r="B15" s="20"/>
      <c r="AR15" s="20"/>
      <c r="BE15" s="224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24"/>
      <c r="BS16" s="17" t="s">
        <v>3</v>
      </c>
    </row>
    <row r="17" spans="1:71" s="1" customFormat="1" ht="18.399999999999999" customHeight="1">
      <c r="B17" s="20"/>
      <c r="E17" s="25" t="s">
        <v>26</v>
      </c>
      <c r="AK17" s="27" t="s">
        <v>27</v>
      </c>
      <c r="AN17" s="25" t="s">
        <v>1</v>
      </c>
      <c r="AR17" s="20"/>
      <c r="BE17" s="224"/>
      <c r="BS17" s="17" t="s">
        <v>31</v>
      </c>
    </row>
    <row r="18" spans="1:71" s="1" customFormat="1" ht="6.95" customHeight="1">
      <c r="B18" s="20"/>
      <c r="AR18" s="20"/>
      <c r="BE18" s="224"/>
      <c r="BS18" s="17" t="s">
        <v>6</v>
      </c>
    </row>
    <row r="19" spans="1:71" s="1" customFormat="1" ht="12" customHeight="1">
      <c r="B19" s="20"/>
      <c r="D19" s="27" t="s">
        <v>32</v>
      </c>
      <c r="AK19" s="27" t="s">
        <v>25</v>
      </c>
      <c r="AN19" s="25" t="s">
        <v>1</v>
      </c>
      <c r="AR19" s="20"/>
      <c r="BE19" s="224"/>
      <c r="BS19" s="17" t="s">
        <v>6</v>
      </c>
    </row>
    <row r="20" spans="1:71" s="1" customFormat="1" ht="18.399999999999999" customHeight="1">
      <c r="B20" s="20"/>
      <c r="E20" s="25" t="s">
        <v>26</v>
      </c>
      <c r="AK20" s="27" t="s">
        <v>27</v>
      </c>
      <c r="AN20" s="25" t="s">
        <v>1</v>
      </c>
      <c r="AR20" s="20"/>
      <c r="BE20" s="224"/>
      <c r="BS20" s="17" t="s">
        <v>3</v>
      </c>
    </row>
    <row r="21" spans="1:71" s="1" customFormat="1" ht="6.95" customHeight="1">
      <c r="B21" s="20"/>
      <c r="AR21" s="20"/>
      <c r="BE21" s="224"/>
    </row>
    <row r="22" spans="1:71" s="1" customFormat="1" ht="12" customHeight="1">
      <c r="B22" s="20"/>
      <c r="D22" s="27" t="s">
        <v>33</v>
      </c>
      <c r="AR22" s="20"/>
      <c r="BE22" s="224"/>
    </row>
    <row r="23" spans="1:71" s="1" customFormat="1" ht="16.5" customHeight="1">
      <c r="B23" s="20"/>
      <c r="E23" s="231" t="s">
        <v>1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R23" s="20"/>
      <c r="BE23" s="224"/>
    </row>
    <row r="24" spans="1:71" s="1" customFormat="1" ht="6.95" customHeight="1">
      <c r="B24" s="20"/>
      <c r="AR24" s="20"/>
      <c r="BE24" s="224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24"/>
    </row>
    <row r="26" spans="1:71" s="1" customFormat="1" ht="14.45" customHeight="1">
      <c r="B26" s="20"/>
      <c r="D26" s="32" t="s">
        <v>34</v>
      </c>
      <c r="AK26" s="232">
        <f>ROUND(AG94,2)</f>
        <v>112125</v>
      </c>
      <c r="AL26" s="227"/>
      <c r="AM26" s="227"/>
      <c r="AN26" s="227"/>
      <c r="AO26" s="227"/>
      <c r="AR26" s="20"/>
      <c r="BE26" s="224"/>
    </row>
    <row r="27" spans="1:71" s="1" customFormat="1" ht="14.45" customHeight="1">
      <c r="B27" s="20"/>
      <c r="D27" s="32" t="s">
        <v>35</v>
      </c>
      <c r="AK27" s="232">
        <f>ROUND(AG105, 2)</f>
        <v>0</v>
      </c>
      <c r="AL27" s="232"/>
      <c r="AM27" s="232"/>
      <c r="AN27" s="232"/>
      <c r="AO27" s="232"/>
      <c r="AR27" s="20"/>
      <c r="BE27" s="224"/>
    </row>
    <row r="28" spans="1:7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4"/>
      <c r="BE28" s="224"/>
    </row>
    <row r="29" spans="1:71" s="2" customFormat="1" ht="25.9" customHeight="1">
      <c r="A29" s="33"/>
      <c r="B29" s="34"/>
      <c r="C29" s="33"/>
      <c r="D29" s="35" t="s">
        <v>36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233">
        <f>ROUND(AK26 + AK27, 2)</f>
        <v>112125</v>
      </c>
      <c r="AL29" s="234"/>
      <c r="AM29" s="234"/>
      <c r="AN29" s="234"/>
      <c r="AO29" s="234"/>
      <c r="AP29" s="33"/>
      <c r="AQ29" s="33"/>
      <c r="AR29" s="34"/>
      <c r="BE29" s="224"/>
    </row>
    <row r="30" spans="1:71" s="2" customFormat="1" ht="6.95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4"/>
      <c r="BE30" s="224"/>
    </row>
    <row r="31" spans="1:71" s="2" customFormat="1" ht="12.75">
      <c r="A31" s="33"/>
      <c r="B31" s="34"/>
      <c r="C31" s="33"/>
      <c r="D31" s="33"/>
      <c r="E31" s="33"/>
      <c r="F31" s="33"/>
      <c r="G31" s="33"/>
      <c r="H31" s="33"/>
      <c r="I31" s="33"/>
      <c r="J31" s="33"/>
      <c r="K31" s="33"/>
      <c r="L31" s="235" t="s">
        <v>37</v>
      </c>
      <c r="M31" s="235"/>
      <c r="N31" s="235"/>
      <c r="O31" s="235"/>
      <c r="P31" s="235"/>
      <c r="Q31" s="33"/>
      <c r="R31" s="33"/>
      <c r="S31" s="33"/>
      <c r="T31" s="33"/>
      <c r="U31" s="33"/>
      <c r="V31" s="33"/>
      <c r="W31" s="235" t="s">
        <v>38</v>
      </c>
      <c r="X31" s="235"/>
      <c r="Y31" s="235"/>
      <c r="Z31" s="235"/>
      <c r="AA31" s="235"/>
      <c r="AB31" s="235"/>
      <c r="AC31" s="235"/>
      <c r="AD31" s="235"/>
      <c r="AE31" s="235"/>
      <c r="AF31" s="33"/>
      <c r="AG31" s="33"/>
      <c r="AH31" s="33"/>
      <c r="AI31" s="33"/>
      <c r="AJ31" s="33"/>
      <c r="AK31" s="235" t="s">
        <v>39</v>
      </c>
      <c r="AL31" s="235"/>
      <c r="AM31" s="235"/>
      <c r="AN31" s="235"/>
      <c r="AO31" s="235"/>
      <c r="AP31" s="33"/>
      <c r="AQ31" s="33"/>
      <c r="AR31" s="34"/>
      <c r="BE31" s="224"/>
    </row>
    <row r="32" spans="1:71" s="3" customFormat="1" ht="14.45" customHeight="1">
      <c r="B32" s="38"/>
      <c r="D32" s="27" t="s">
        <v>40</v>
      </c>
      <c r="F32" s="27" t="s">
        <v>41</v>
      </c>
      <c r="L32" s="238">
        <v>0.21</v>
      </c>
      <c r="M32" s="237"/>
      <c r="N32" s="237"/>
      <c r="O32" s="237"/>
      <c r="P32" s="237"/>
      <c r="W32" s="236">
        <f>ROUND(AZ94 + SUM(CD105:CD109), 2)</f>
        <v>112125</v>
      </c>
      <c r="X32" s="237"/>
      <c r="Y32" s="237"/>
      <c r="Z32" s="237"/>
      <c r="AA32" s="237"/>
      <c r="AB32" s="237"/>
      <c r="AC32" s="237"/>
      <c r="AD32" s="237"/>
      <c r="AE32" s="237"/>
      <c r="AK32" s="236">
        <f>ROUND(AV94 + SUM(BY105:BY109), 2)</f>
        <v>23546.25</v>
      </c>
      <c r="AL32" s="237"/>
      <c r="AM32" s="237"/>
      <c r="AN32" s="237"/>
      <c r="AO32" s="237"/>
      <c r="AR32" s="38"/>
      <c r="BE32" s="225"/>
    </row>
    <row r="33" spans="1:57" s="3" customFormat="1" ht="14.45" customHeight="1">
      <c r="B33" s="38"/>
      <c r="F33" s="27" t="s">
        <v>42</v>
      </c>
      <c r="L33" s="238">
        <v>0.12</v>
      </c>
      <c r="M33" s="237"/>
      <c r="N33" s="237"/>
      <c r="O33" s="237"/>
      <c r="P33" s="237"/>
      <c r="W33" s="236">
        <f>ROUND(BA94 + SUM(CE105:CE109), 2)</f>
        <v>0</v>
      </c>
      <c r="X33" s="237"/>
      <c r="Y33" s="237"/>
      <c r="Z33" s="237"/>
      <c r="AA33" s="237"/>
      <c r="AB33" s="237"/>
      <c r="AC33" s="237"/>
      <c r="AD33" s="237"/>
      <c r="AE33" s="237"/>
      <c r="AK33" s="236">
        <f>ROUND(AW94 + SUM(BZ105:BZ109), 2)</f>
        <v>0</v>
      </c>
      <c r="AL33" s="237"/>
      <c r="AM33" s="237"/>
      <c r="AN33" s="237"/>
      <c r="AO33" s="237"/>
      <c r="AR33" s="38"/>
      <c r="BE33" s="225"/>
    </row>
    <row r="34" spans="1:57" s="3" customFormat="1" ht="14.45" hidden="1" customHeight="1">
      <c r="B34" s="38"/>
      <c r="F34" s="27" t="s">
        <v>43</v>
      </c>
      <c r="L34" s="238">
        <v>0.21</v>
      </c>
      <c r="M34" s="237"/>
      <c r="N34" s="237"/>
      <c r="O34" s="237"/>
      <c r="P34" s="237"/>
      <c r="W34" s="236">
        <f>ROUND(BB94 + SUM(CF105:CF109), 2)</f>
        <v>0</v>
      </c>
      <c r="X34" s="237"/>
      <c r="Y34" s="237"/>
      <c r="Z34" s="237"/>
      <c r="AA34" s="237"/>
      <c r="AB34" s="237"/>
      <c r="AC34" s="237"/>
      <c r="AD34" s="237"/>
      <c r="AE34" s="237"/>
      <c r="AK34" s="236">
        <v>0</v>
      </c>
      <c r="AL34" s="237"/>
      <c r="AM34" s="237"/>
      <c r="AN34" s="237"/>
      <c r="AO34" s="237"/>
      <c r="AR34" s="38"/>
      <c r="BE34" s="225"/>
    </row>
    <row r="35" spans="1:57" s="3" customFormat="1" ht="14.45" hidden="1" customHeight="1">
      <c r="B35" s="38"/>
      <c r="F35" s="27" t="s">
        <v>44</v>
      </c>
      <c r="L35" s="238">
        <v>0.12</v>
      </c>
      <c r="M35" s="237"/>
      <c r="N35" s="237"/>
      <c r="O35" s="237"/>
      <c r="P35" s="237"/>
      <c r="W35" s="236">
        <f>ROUND(BC94 + SUM(CG105:CG109), 2)</f>
        <v>0</v>
      </c>
      <c r="X35" s="237"/>
      <c r="Y35" s="237"/>
      <c r="Z35" s="237"/>
      <c r="AA35" s="237"/>
      <c r="AB35" s="237"/>
      <c r="AC35" s="237"/>
      <c r="AD35" s="237"/>
      <c r="AE35" s="237"/>
      <c r="AK35" s="236">
        <v>0</v>
      </c>
      <c r="AL35" s="237"/>
      <c r="AM35" s="237"/>
      <c r="AN35" s="237"/>
      <c r="AO35" s="237"/>
      <c r="AR35" s="38"/>
    </row>
    <row r="36" spans="1:57" s="3" customFormat="1" ht="14.45" hidden="1" customHeight="1">
      <c r="B36" s="38"/>
      <c r="F36" s="27" t="s">
        <v>45</v>
      </c>
      <c r="L36" s="238">
        <v>0</v>
      </c>
      <c r="M36" s="237"/>
      <c r="N36" s="237"/>
      <c r="O36" s="237"/>
      <c r="P36" s="237"/>
      <c r="W36" s="236">
        <f>ROUND(BD94 + SUM(CH105:CH109), 2)</f>
        <v>0</v>
      </c>
      <c r="X36" s="237"/>
      <c r="Y36" s="237"/>
      <c r="Z36" s="237"/>
      <c r="AA36" s="237"/>
      <c r="AB36" s="237"/>
      <c r="AC36" s="237"/>
      <c r="AD36" s="237"/>
      <c r="AE36" s="237"/>
      <c r="AK36" s="236">
        <v>0</v>
      </c>
      <c r="AL36" s="237"/>
      <c r="AM36" s="237"/>
      <c r="AN36" s="237"/>
      <c r="AO36" s="237"/>
      <c r="AR36" s="38"/>
    </row>
    <row r="37" spans="1:57" s="2" customFormat="1" ht="6.95" customHeight="1">
      <c r="A37" s="33"/>
      <c r="B37" s="34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4"/>
      <c r="BE37" s="33"/>
    </row>
    <row r="38" spans="1:57" s="2" customFormat="1" ht="25.9" customHeight="1">
      <c r="A38" s="33"/>
      <c r="B38" s="34"/>
      <c r="C38" s="39"/>
      <c r="D38" s="40" t="s">
        <v>46</v>
      </c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2" t="s">
        <v>47</v>
      </c>
      <c r="U38" s="41"/>
      <c r="V38" s="41"/>
      <c r="W38" s="41"/>
      <c r="X38" s="242" t="s">
        <v>48</v>
      </c>
      <c r="Y38" s="240"/>
      <c r="Z38" s="240"/>
      <c r="AA38" s="240"/>
      <c r="AB38" s="240"/>
      <c r="AC38" s="41"/>
      <c r="AD38" s="41"/>
      <c r="AE38" s="41"/>
      <c r="AF38" s="41"/>
      <c r="AG38" s="41"/>
      <c r="AH38" s="41"/>
      <c r="AI38" s="41"/>
      <c r="AJ38" s="41"/>
      <c r="AK38" s="239">
        <f>SUM(AK29:AK36)</f>
        <v>135671.25</v>
      </c>
      <c r="AL38" s="240"/>
      <c r="AM38" s="240"/>
      <c r="AN38" s="240"/>
      <c r="AO38" s="241"/>
      <c r="AP38" s="39"/>
      <c r="AQ38" s="39"/>
      <c r="AR38" s="34"/>
      <c r="BE38" s="33"/>
    </row>
    <row r="39" spans="1:57" s="2" customFormat="1" ht="6.95" customHeight="1">
      <c r="A39" s="33"/>
      <c r="B39" s="34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4"/>
      <c r="BE39" s="33"/>
    </row>
    <row r="40" spans="1:57" s="2" customFormat="1" ht="14.45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4"/>
      <c r="BE40" s="33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3"/>
      <c r="D49" s="44" t="s">
        <v>49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50</v>
      </c>
      <c r="AI49" s="45"/>
      <c r="AJ49" s="45"/>
      <c r="AK49" s="45"/>
      <c r="AL49" s="45"/>
      <c r="AM49" s="45"/>
      <c r="AN49" s="45"/>
      <c r="AO49" s="45"/>
      <c r="AR49" s="43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33"/>
      <c r="B60" s="34"/>
      <c r="C60" s="33"/>
      <c r="D60" s="46" t="s">
        <v>51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46" t="s">
        <v>52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46" t="s">
        <v>51</v>
      </c>
      <c r="AI60" s="36"/>
      <c r="AJ60" s="36"/>
      <c r="AK60" s="36"/>
      <c r="AL60" s="36"/>
      <c r="AM60" s="46" t="s">
        <v>52</v>
      </c>
      <c r="AN60" s="36"/>
      <c r="AO60" s="36"/>
      <c r="AP60" s="33"/>
      <c r="AQ60" s="33"/>
      <c r="AR60" s="34"/>
      <c r="BE60" s="33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33"/>
      <c r="B64" s="34"/>
      <c r="C64" s="33"/>
      <c r="D64" s="44" t="s">
        <v>53</v>
      </c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4" t="s">
        <v>54</v>
      </c>
      <c r="AI64" s="47"/>
      <c r="AJ64" s="47"/>
      <c r="AK64" s="47"/>
      <c r="AL64" s="47"/>
      <c r="AM64" s="47"/>
      <c r="AN64" s="47"/>
      <c r="AO64" s="47"/>
      <c r="AP64" s="33"/>
      <c r="AQ64" s="33"/>
      <c r="AR64" s="34"/>
      <c r="BE64" s="33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33"/>
      <c r="B75" s="34"/>
      <c r="C75" s="33"/>
      <c r="D75" s="46" t="s">
        <v>51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46" t="s">
        <v>52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46" t="s">
        <v>51</v>
      </c>
      <c r="AI75" s="36"/>
      <c r="AJ75" s="36"/>
      <c r="AK75" s="36"/>
      <c r="AL75" s="36"/>
      <c r="AM75" s="46" t="s">
        <v>52</v>
      </c>
      <c r="AN75" s="36"/>
      <c r="AO75" s="36"/>
      <c r="AP75" s="33"/>
      <c r="AQ75" s="33"/>
      <c r="AR75" s="34"/>
      <c r="BE75" s="33"/>
    </row>
    <row r="76" spans="1:57" s="2" customFormat="1" ht="11.25">
      <c r="A76" s="33"/>
      <c r="B76" s="34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4"/>
      <c r="BE76" s="33"/>
    </row>
    <row r="77" spans="1:57" s="2" customFormat="1" ht="6.95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4"/>
      <c r="BE77" s="33"/>
    </row>
    <row r="81" spans="1:9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4"/>
      <c r="BE81" s="33"/>
    </row>
    <row r="82" spans="1:91" s="2" customFormat="1" ht="24.95" customHeight="1">
      <c r="A82" s="33"/>
      <c r="B82" s="34"/>
      <c r="C82" s="21" t="s">
        <v>55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4"/>
      <c r="BE82" s="33"/>
    </row>
    <row r="83" spans="1:9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4"/>
      <c r="BE83" s="33"/>
    </row>
    <row r="84" spans="1:91" s="4" customFormat="1" ht="12" customHeight="1">
      <c r="B84" s="52"/>
      <c r="C84" s="27" t="s">
        <v>13</v>
      </c>
      <c r="L84" s="4" t="str">
        <f>K5</f>
        <v>080325</v>
      </c>
      <c r="AR84" s="52"/>
    </row>
    <row r="85" spans="1:91" s="5" customFormat="1" ht="36.950000000000003" customHeight="1">
      <c r="B85" s="53"/>
      <c r="C85" s="54" t="s">
        <v>16</v>
      </c>
      <c r="L85" s="221" t="str">
        <f>K6</f>
        <v>MŠ Tovární - rekonstrukce elektroinstalace vč. stavebních úprav, MŠ Tovární 427, Bohumín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R85" s="53"/>
    </row>
    <row r="86" spans="1:91" s="2" customFormat="1" ht="6.95" customHeight="1">
      <c r="A86" s="33"/>
      <c r="B86" s="34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4"/>
      <c r="BE86" s="33"/>
    </row>
    <row r="87" spans="1:91" s="2" customFormat="1" ht="12" customHeight="1">
      <c r="A87" s="33"/>
      <c r="B87" s="34"/>
      <c r="C87" s="27" t="s">
        <v>20</v>
      </c>
      <c r="D87" s="33"/>
      <c r="E87" s="33"/>
      <c r="F87" s="33"/>
      <c r="G87" s="33"/>
      <c r="H87" s="33"/>
      <c r="I87" s="33"/>
      <c r="J87" s="33"/>
      <c r="K87" s="33"/>
      <c r="L87" s="55" t="str">
        <f>IF(K8="","",K8)</f>
        <v>Bohumín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7" t="s">
        <v>22</v>
      </c>
      <c r="AJ87" s="33"/>
      <c r="AK87" s="33"/>
      <c r="AL87" s="33"/>
      <c r="AM87" s="251" t="str">
        <f>IF(AN8= "","",AN8)</f>
        <v>14. 4. 2025</v>
      </c>
      <c r="AN87" s="251"/>
      <c r="AO87" s="33"/>
      <c r="AP87" s="33"/>
      <c r="AQ87" s="33"/>
      <c r="AR87" s="34"/>
      <c r="BE87" s="33"/>
    </row>
    <row r="88" spans="1:91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4"/>
      <c r="BE88" s="33"/>
    </row>
    <row r="89" spans="1:91" s="2" customFormat="1" ht="15.2" customHeight="1">
      <c r="A89" s="33"/>
      <c r="B89" s="34"/>
      <c r="C89" s="27" t="s">
        <v>24</v>
      </c>
      <c r="D89" s="33"/>
      <c r="E89" s="33"/>
      <c r="F89" s="33"/>
      <c r="G89" s="33"/>
      <c r="H89" s="33"/>
      <c r="I89" s="33"/>
      <c r="J89" s="33"/>
      <c r="K89" s="33"/>
      <c r="L89" s="4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7" t="s">
        <v>30</v>
      </c>
      <c r="AJ89" s="33"/>
      <c r="AK89" s="33"/>
      <c r="AL89" s="33"/>
      <c r="AM89" s="252" t="str">
        <f>IF(E17="","",E17)</f>
        <v xml:space="preserve"> </v>
      </c>
      <c r="AN89" s="253"/>
      <c r="AO89" s="253"/>
      <c r="AP89" s="253"/>
      <c r="AQ89" s="33"/>
      <c r="AR89" s="34"/>
      <c r="AS89" s="255" t="s">
        <v>56</v>
      </c>
      <c r="AT89" s="256"/>
      <c r="AU89" s="57"/>
      <c r="AV89" s="57"/>
      <c r="AW89" s="57"/>
      <c r="AX89" s="57"/>
      <c r="AY89" s="57"/>
      <c r="AZ89" s="57"/>
      <c r="BA89" s="57"/>
      <c r="BB89" s="57"/>
      <c r="BC89" s="57"/>
      <c r="BD89" s="58"/>
      <c r="BE89" s="33"/>
    </row>
    <row r="90" spans="1:91" s="2" customFormat="1" ht="15.2" customHeight="1">
      <c r="A90" s="33"/>
      <c r="B90" s="34"/>
      <c r="C90" s="27" t="s">
        <v>28</v>
      </c>
      <c r="D90" s="33"/>
      <c r="E90" s="33"/>
      <c r="F90" s="33"/>
      <c r="G90" s="33"/>
      <c r="H90" s="33"/>
      <c r="I90" s="33"/>
      <c r="J90" s="33"/>
      <c r="K90" s="33"/>
      <c r="L90" s="4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7" t="s">
        <v>32</v>
      </c>
      <c r="AJ90" s="33"/>
      <c r="AK90" s="33"/>
      <c r="AL90" s="33"/>
      <c r="AM90" s="252" t="str">
        <f>IF(E20="","",E20)</f>
        <v xml:space="preserve"> </v>
      </c>
      <c r="AN90" s="253"/>
      <c r="AO90" s="253"/>
      <c r="AP90" s="253"/>
      <c r="AQ90" s="33"/>
      <c r="AR90" s="34"/>
      <c r="AS90" s="257"/>
      <c r="AT90" s="258"/>
      <c r="AU90" s="59"/>
      <c r="AV90" s="59"/>
      <c r="AW90" s="59"/>
      <c r="AX90" s="59"/>
      <c r="AY90" s="59"/>
      <c r="AZ90" s="59"/>
      <c r="BA90" s="59"/>
      <c r="BB90" s="59"/>
      <c r="BC90" s="59"/>
      <c r="BD90" s="60"/>
      <c r="BE90" s="33"/>
    </row>
    <row r="91" spans="1:91" s="2" customFormat="1" ht="10.9" customHeight="1">
      <c r="A91" s="33"/>
      <c r="B91" s="34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4"/>
      <c r="AS91" s="257"/>
      <c r="AT91" s="258"/>
      <c r="AU91" s="59"/>
      <c r="AV91" s="59"/>
      <c r="AW91" s="59"/>
      <c r="AX91" s="59"/>
      <c r="AY91" s="59"/>
      <c r="AZ91" s="59"/>
      <c r="BA91" s="59"/>
      <c r="BB91" s="59"/>
      <c r="BC91" s="59"/>
      <c r="BD91" s="60"/>
      <c r="BE91" s="33"/>
    </row>
    <row r="92" spans="1:91" s="2" customFormat="1" ht="29.25" customHeight="1">
      <c r="A92" s="33"/>
      <c r="B92" s="34"/>
      <c r="C92" s="214" t="s">
        <v>57</v>
      </c>
      <c r="D92" s="215"/>
      <c r="E92" s="215"/>
      <c r="F92" s="215"/>
      <c r="G92" s="215"/>
      <c r="H92" s="61"/>
      <c r="I92" s="220" t="s">
        <v>58</v>
      </c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15"/>
      <c r="Y92" s="215"/>
      <c r="Z92" s="215"/>
      <c r="AA92" s="215"/>
      <c r="AB92" s="215"/>
      <c r="AC92" s="215"/>
      <c r="AD92" s="215"/>
      <c r="AE92" s="215"/>
      <c r="AF92" s="215"/>
      <c r="AG92" s="249" t="s">
        <v>59</v>
      </c>
      <c r="AH92" s="215"/>
      <c r="AI92" s="215"/>
      <c r="AJ92" s="215"/>
      <c r="AK92" s="215"/>
      <c r="AL92" s="215"/>
      <c r="AM92" s="215"/>
      <c r="AN92" s="220" t="s">
        <v>60</v>
      </c>
      <c r="AO92" s="215"/>
      <c r="AP92" s="254"/>
      <c r="AQ92" s="62" t="s">
        <v>61</v>
      </c>
      <c r="AR92" s="34"/>
      <c r="AS92" s="63" t="s">
        <v>62</v>
      </c>
      <c r="AT92" s="64" t="s">
        <v>63</v>
      </c>
      <c r="AU92" s="64" t="s">
        <v>64</v>
      </c>
      <c r="AV92" s="64" t="s">
        <v>65</v>
      </c>
      <c r="AW92" s="64" t="s">
        <v>66</v>
      </c>
      <c r="AX92" s="64" t="s">
        <v>67</v>
      </c>
      <c r="AY92" s="64" t="s">
        <v>68</v>
      </c>
      <c r="AZ92" s="64" t="s">
        <v>69</v>
      </c>
      <c r="BA92" s="64" t="s">
        <v>70</v>
      </c>
      <c r="BB92" s="64" t="s">
        <v>71</v>
      </c>
      <c r="BC92" s="64" t="s">
        <v>72</v>
      </c>
      <c r="BD92" s="65" t="s">
        <v>73</v>
      </c>
      <c r="BE92" s="33"/>
    </row>
    <row r="93" spans="1:91" s="2" customFormat="1" ht="10.9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4"/>
      <c r="AS93" s="66"/>
      <c r="AT93" s="67"/>
      <c r="AU93" s="67"/>
      <c r="AV93" s="67"/>
      <c r="AW93" s="67"/>
      <c r="AX93" s="67"/>
      <c r="AY93" s="67"/>
      <c r="AZ93" s="67"/>
      <c r="BA93" s="67"/>
      <c r="BB93" s="67"/>
      <c r="BC93" s="67"/>
      <c r="BD93" s="68"/>
      <c r="BE93" s="33"/>
    </row>
    <row r="94" spans="1:91" s="6" customFormat="1" ht="32.450000000000003" customHeight="1">
      <c r="B94" s="69"/>
      <c r="C94" s="70" t="s">
        <v>74</v>
      </c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71"/>
      <c r="W94" s="71"/>
      <c r="X94" s="71"/>
      <c r="Y94" s="71"/>
      <c r="Z94" s="71"/>
      <c r="AA94" s="71"/>
      <c r="AB94" s="71"/>
      <c r="AC94" s="71"/>
      <c r="AD94" s="71"/>
      <c r="AE94" s="71"/>
      <c r="AF94" s="71"/>
      <c r="AG94" s="259">
        <f>ROUND(AG95+AG96,2)</f>
        <v>112125</v>
      </c>
      <c r="AH94" s="259"/>
      <c r="AI94" s="259"/>
      <c r="AJ94" s="259"/>
      <c r="AK94" s="259"/>
      <c r="AL94" s="259"/>
      <c r="AM94" s="259"/>
      <c r="AN94" s="260">
        <f t="shared" ref="AN94:AN103" si="0">SUM(AG94,AT94)</f>
        <v>135671.25</v>
      </c>
      <c r="AO94" s="260"/>
      <c r="AP94" s="260"/>
      <c r="AQ94" s="73" t="s">
        <v>1</v>
      </c>
      <c r="AR94" s="69"/>
      <c r="AS94" s="74">
        <f>ROUND(AS95+AS96,2)</f>
        <v>0</v>
      </c>
      <c r="AT94" s="75">
        <f t="shared" ref="AT94:AT103" si="1">ROUND(SUM(AV94:AW94),2)</f>
        <v>23546.25</v>
      </c>
      <c r="AU94" s="76">
        <f>ROUND(AU95+AU96,5)</f>
        <v>0</v>
      </c>
      <c r="AV94" s="75">
        <f>ROUND(AZ94*L32,2)</f>
        <v>23546.25</v>
      </c>
      <c r="AW94" s="75">
        <f>ROUND(BA94*L33,2)</f>
        <v>0</v>
      </c>
      <c r="AX94" s="75">
        <f>ROUND(BB94*L32,2)</f>
        <v>0</v>
      </c>
      <c r="AY94" s="75">
        <f>ROUND(BC94*L33,2)</f>
        <v>0</v>
      </c>
      <c r="AZ94" s="75">
        <f>ROUND(AZ95+AZ96,2)</f>
        <v>112125</v>
      </c>
      <c r="BA94" s="75">
        <f>ROUND(BA95+BA96,2)</f>
        <v>0</v>
      </c>
      <c r="BB94" s="75">
        <f>ROUND(BB95+BB96,2)</f>
        <v>0</v>
      </c>
      <c r="BC94" s="75">
        <f>ROUND(BC95+BC96,2)</f>
        <v>0</v>
      </c>
      <c r="BD94" s="77">
        <f>ROUND(BD95+BD96,2)</f>
        <v>0</v>
      </c>
      <c r="BS94" s="78" t="s">
        <v>75</v>
      </c>
      <c r="BT94" s="78" t="s">
        <v>76</v>
      </c>
      <c r="BU94" s="79" t="s">
        <v>77</v>
      </c>
      <c r="BV94" s="78" t="s">
        <v>78</v>
      </c>
      <c r="BW94" s="78" t="s">
        <v>4</v>
      </c>
      <c r="BX94" s="78" t="s">
        <v>79</v>
      </c>
      <c r="CL94" s="78" t="s">
        <v>1</v>
      </c>
    </row>
    <row r="95" spans="1:91" s="7" customFormat="1" ht="16.5" customHeight="1">
      <c r="A95" s="80" t="s">
        <v>80</v>
      </c>
      <c r="B95" s="81"/>
      <c r="C95" s="82"/>
      <c r="D95" s="218" t="s">
        <v>81</v>
      </c>
      <c r="E95" s="218"/>
      <c r="F95" s="218"/>
      <c r="G95" s="218"/>
      <c r="H95" s="218"/>
      <c r="I95" s="83"/>
      <c r="J95" s="218" t="s">
        <v>82</v>
      </c>
      <c r="K95" s="218"/>
      <c r="L95" s="218"/>
      <c r="M95" s="218"/>
      <c r="N95" s="218"/>
      <c r="O95" s="218"/>
      <c r="P95" s="218"/>
      <c r="Q95" s="218"/>
      <c r="R95" s="218"/>
      <c r="S95" s="218"/>
      <c r="T95" s="218"/>
      <c r="U95" s="218"/>
      <c r="V95" s="218"/>
      <c r="W95" s="218"/>
      <c r="X95" s="218"/>
      <c r="Y95" s="218"/>
      <c r="Z95" s="218"/>
      <c r="AA95" s="218"/>
      <c r="AB95" s="218"/>
      <c r="AC95" s="218"/>
      <c r="AD95" s="218"/>
      <c r="AE95" s="218"/>
      <c r="AF95" s="218"/>
      <c r="AG95" s="247">
        <f>'01 - Stavebně konstrukční...'!J30</f>
        <v>112125</v>
      </c>
      <c r="AH95" s="248"/>
      <c r="AI95" s="248"/>
      <c r="AJ95" s="248"/>
      <c r="AK95" s="248"/>
      <c r="AL95" s="248"/>
      <c r="AM95" s="248"/>
      <c r="AN95" s="247">
        <f t="shared" si="0"/>
        <v>135671.25</v>
      </c>
      <c r="AO95" s="248"/>
      <c r="AP95" s="248"/>
      <c r="AQ95" s="84" t="s">
        <v>83</v>
      </c>
      <c r="AR95" s="81"/>
      <c r="AS95" s="85">
        <v>0</v>
      </c>
      <c r="AT95" s="86">
        <f t="shared" si="1"/>
        <v>23546.25</v>
      </c>
      <c r="AU95" s="87">
        <f>'01 - Stavebně konstrukční...'!P136</f>
        <v>0</v>
      </c>
      <c r="AV95" s="86">
        <f>'01 - Stavebně konstrukční...'!J33</f>
        <v>23546.25</v>
      </c>
      <c r="AW95" s="86">
        <f>'01 - Stavebně konstrukční...'!J34</f>
        <v>0</v>
      </c>
      <c r="AX95" s="86">
        <f>'01 - Stavebně konstrukční...'!J35</f>
        <v>0</v>
      </c>
      <c r="AY95" s="86">
        <f>'01 - Stavebně konstrukční...'!J36</f>
        <v>0</v>
      </c>
      <c r="AZ95" s="86">
        <f>'01 - Stavebně konstrukční...'!F33</f>
        <v>112125</v>
      </c>
      <c r="BA95" s="86">
        <f>'01 - Stavebně konstrukční...'!F34</f>
        <v>0</v>
      </c>
      <c r="BB95" s="86">
        <f>'01 - Stavebně konstrukční...'!F35</f>
        <v>0</v>
      </c>
      <c r="BC95" s="86">
        <f>'01 - Stavebně konstrukční...'!F36</f>
        <v>0</v>
      </c>
      <c r="BD95" s="88">
        <f>'01 - Stavebně konstrukční...'!F37</f>
        <v>0</v>
      </c>
      <c r="BT95" s="89" t="s">
        <v>84</v>
      </c>
      <c r="BV95" s="89" t="s">
        <v>78</v>
      </c>
      <c r="BW95" s="89" t="s">
        <v>85</v>
      </c>
      <c r="BX95" s="89" t="s">
        <v>4</v>
      </c>
      <c r="CL95" s="89" t="s">
        <v>1</v>
      </c>
      <c r="CM95" s="89" t="s">
        <v>86</v>
      </c>
    </row>
    <row r="96" spans="1:91" s="7" customFormat="1" ht="16.5" customHeight="1">
      <c r="B96" s="81"/>
      <c r="C96" s="82"/>
      <c r="D96" s="218" t="s">
        <v>87</v>
      </c>
      <c r="E96" s="218"/>
      <c r="F96" s="218"/>
      <c r="G96" s="218"/>
      <c r="H96" s="218"/>
      <c r="I96" s="83"/>
      <c r="J96" s="218" t="s">
        <v>88</v>
      </c>
      <c r="K96" s="218"/>
      <c r="L96" s="218"/>
      <c r="M96" s="218"/>
      <c r="N96" s="218"/>
      <c r="O96" s="218"/>
      <c r="P96" s="218"/>
      <c r="Q96" s="218"/>
      <c r="R96" s="218"/>
      <c r="S96" s="218"/>
      <c r="T96" s="218"/>
      <c r="U96" s="218"/>
      <c r="V96" s="218"/>
      <c r="W96" s="218"/>
      <c r="X96" s="218"/>
      <c r="Y96" s="218"/>
      <c r="Z96" s="218"/>
      <c r="AA96" s="218"/>
      <c r="AB96" s="218"/>
      <c r="AC96" s="218"/>
      <c r="AD96" s="218"/>
      <c r="AE96" s="218"/>
      <c r="AF96" s="218"/>
      <c r="AG96" s="250">
        <f>ROUND(SUM(AG97:AG103),2)</f>
        <v>0</v>
      </c>
      <c r="AH96" s="248"/>
      <c r="AI96" s="248"/>
      <c r="AJ96" s="248"/>
      <c r="AK96" s="248"/>
      <c r="AL96" s="248"/>
      <c r="AM96" s="248"/>
      <c r="AN96" s="247">
        <f t="shared" si="0"/>
        <v>0</v>
      </c>
      <c r="AO96" s="248"/>
      <c r="AP96" s="248"/>
      <c r="AQ96" s="84" t="s">
        <v>83</v>
      </c>
      <c r="AR96" s="81"/>
      <c r="AS96" s="85">
        <f>ROUND(SUM(AS97:AS103),2)</f>
        <v>0</v>
      </c>
      <c r="AT96" s="86">
        <f t="shared" si="1"/>
        <v>0</v>
      </c>
      <c r="AU96" s="87">
        <f>ROUND(SUM(AU97:AU103),5)</f>
        <v>0</v>
      </c>
      <c r="AV96" s="86">
        <f>ROUND(AZ96*L32,2)</f>
        <v>0</v>
      </c>
      <c r="AW96" s="86">
        <f>ROUND(BA96*L33,2)</f>
        <v>0</v>
      </c>
      <c r="AX96" s="86">
        <f>ROUND(BB96*L32,2)</f>
        <v>0</v>
      </c>
      <c r="AY96" s="86">
        <f>ROUND(BC96*L33,2)</f>
        <v>0</v>
      </c>
      <c r="AZ96" s="86">
        <f>ROUND(SUM(AZ97:AZ103),2)</f>
        <v>0</v>
      </c>
      <c r="BA96" s="86">
        <f>ROUND(SUM(BA97:BA103),2)</f>
        <v>0</v>
      </c>
      <c r="BB96" s="86">
        <f>ROUND(SUM(BB97:BB103),2)</f>
        <v>0</v>
      </c>
      <c r="BC96" s="86">
        <f>ROUND(SUM(BC97:BC103),2)</f>
        <v>0</v>
      </c>
      <c r="BD96" s="88">
        <f>ROUND(SUM(BD97:BD103),2)</f>
        <v>0</v>
      </c>
      <c r="BS96" s="89" t="s">
        <v>75</v>
      </c>
      <c r="BT96" s="89" t="s">
        <v>84</v>
      </c>
      <c r="BU96" s="89" t="s">
        <v>77</v>
      </c>
      <c r="BV96" s="89" t="s">
        <v>78</v>
      </c>
      <c r="BW96" s="89" t="s">
        <v>89</v>
      </c>
      <c r="BX96" s="89" t="s">
        <v>4</v>
      </c>
      <c r="CL96" s="89" t="s">
        <v>1</v>
      </c>
      <c r="CM96" s="89" t="s">
        <v>86</v>
      </c>
    </row>
    <row r="97" spans="1:90" s="4" customFormat="1" ht="16.5" customHeight="1">
      <c r="A97" s="80" t="s">
        <v>80</v>
      </c>
      <c r="B97" s="52"/>
      <c r="C97" s="10"/>
      <c r="D97" s="10"/>
      <c r="E97" s="219" t="s">
        <v>90</v>
      </c>
      <c r="F97" s="219"/>
      <c r="G97" s="219"/>
      <c r="H97" s="219"/>
      <c r="I97" s="219"/>
      <c r="J97" s="10"/>
      <c r="K97" s="219" t="s">
        <v>91</v>
      </c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244">
        <f>'02.1 - Svítidla'!J32</f>
        <v>0</v>
      </c>
      <c r="AH97" s="245"/>
      <c r="AI97" s="245"/>
      <c r="AJ97" s="245"/>
      <c r="AK97" s="245"/>
      <c r="AL97" s="245"/>
      <c r="AM97" s="245"/>
      <c r="AN97" s="244">
        <f t="shared" si="0"/>
        <v>0</v>
      </c>
      <c r="AO97" s="245"/>
      <c r="AP97" s="245"/>
      <c r="AQ97" s="90" t="s">
        <v>92</v>
      </c>
      <c r="AR97" s="52"/>
      <c r="AS97" s="91">
        <v>0</v>
      </c>
      <c r="AT97" s="92">
        <f t="shared" si="1"/>
        <v>0</v>
      </c>
      <c r="AU97" s="93">
        <f>'02.1 - Svítidla'!P121</f>
        <v>0</v>
      </c>
      <c r="AV97" s="92">
        <f>'02.1 - Svítidla'!J35</f>
        <v>0</v>
      </c>
      <c r="AW97" s="92">
        <f>'02.1 - Svítidla'!J36</f>
        <v>0</v>
      </c>
      <c r="AX97" s="92">
        <f>'02.1 - Svítidla'!J37</f>
        <v>0</v>
      </c>
      <c r="AY97" s="92">
        <f>'02.1 - Svítidla'!J38</f>
        <v>0</v>
      </c>
      <c r="AZ97" s="92">
        <f>'02.1 - Svítidla'!F35</f>
        <v>0</v>
      </c>
      <c r="BA97" s="92">
        <f>'02.1 - Svítidla'!F36</f>
        <v>0</v>
      </c>
      <c r="BB97" s="92">
        <f>'02.1 - Svítidla'!F37</f>
        <v>0</v>
      </c>
      <c r="BC97" s="92">
        <f>'02.1 - Svítidla'!F38</f>
        <v>0</v>
      </c>
      <c r="BD97" s="94">
        <f>'02.1 - Svítidla'!F39</f>
        <v>0</v>
      </c>
      <c r="BT97" s="25" t="s">
        <v>86</v>
      </c>
      <c r="BV97" s="25" t="s">
        <v>78</v>
      </c>
      <c r="BW97" s="25" t="s">
        <v>93</v>
      </c>
      <c r="BX97" s="25" t="s">
        <v>89</v>
      </c>
      <c r="CL97" s="25" t="s">
        <v>1</v>
      </c>
    </row>
    <row r="98" spans="1:90" s="4" customFormat="1" ht="16.5" customHeight="1">
      <c r="A98" s="80" t="s">
        <v>80</v>
      </c>
      <c r="B98" s="52"/>
      <c r="C98" s="10"/>
      <c r="D98" s="10"/>
      <c r="E98" s="219" t="s">
        <v>94</v>
      </c>
      <c r="F98" s="219"/>
      <c r="G98" s="219"/>
      <c r="H98" s="219"/>
      <c r="I98" s="219"/>
      <c r="J98" s="10"/>
      <c r="K98" s="219" t="s">
        <v>95</v>
      </c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9"/>
      <c r="Z98" s="219"/>
      <c r="AA98" s="219"/>
      <c r="AB98" s="219"/>
      <c r="AC98" s="219"/>
      <c r="AD98" s="219"/>
      <c r="AE98" s="219"/>
      <c r="AF98" s="219"/>
      <c r="AG98" s="244">
        <f>'02.2 - Přístroje'!J32</f>
        <v>0</v>
      </c>
      <c r="AH98" s="245"/>
      <c r="AI98" s="245"/>
      <c r="AJ98" s="245"/>
      <c r="AK98" s="245"/>
      <c r="AL98" s="245"/>
      <c r="AM98" s="245"/>
      <c r="AN98" s="244">
        <f t="shared" si="0"/>
        <v>0</v>
      </c>
      <c r="AO98" s="245"/>
      <c r="AP98" s="245"/>
      <c r="AQ98" s="90" t="s">
        <v>92</v>
      </c>
      <c r="AR98" s="52"/>
      <c r="AS98" s="91">
        <v>0</v>
      </c>
      <c r="AT98" s="92">
        <f t="shared" si="1"/>
        <v>0</v>
      </c>
      <c r="AU98" s="93">
        <f>'02.2 - Přístroje'!P121</f>
        <v>0</v>
      </c>
      <c r="AV98" s="92">
        <f>'02.2 - Přístroje'!J35</f>
        <v>0</v>
      </c>
      <c r="AW98" s="92">
        <f>'02.2 - Přístroje'!J36</f>
        <v>0</v>
      </c>
      <c r="AX98" s="92">
        <f>'02.2 - Přístroje'!J37</f>
        <v>0</v>
      </c>
      <c r="AY98" s="92">
        <f>'02.2 - Přístroje'!J38</f>
        <v>0</v>
      </c>
      <c r="AZ98" s="92">
        <f>'02.2 - Přístroje'!F35</f>
        <v>0</v>
      </c>
      <c r="BA98" s="92">
        <f>'02.2 - Přístroje'!F36</f>
        <v>0</v>
      </c>
      <c r="BB98" s="92">
        <f>'02.2 - Přístroje'!F37</f>
        <v>0</v>
      </c>
      <c r="BC98" s="92">
        <f>'02.2 - Přístroje'!F38</f>
        <v>0</v>
      </c>
      <c r="BD98" s="94">
        <f>'02.2 - Přístroje'!F39</f>
        <v>0</v>
      </c>
      <c r="BT98" s="25" t="s">
        <v>86</v>
      </c>
      <c r="BV98" s="25" t="s">
        <v>78</v>
      </c>
      <c r="BW98" s="25" t="s">
        <v>96</v>
      </c>
      <c r="BX98" s="25" t="s">
        <v>89</v>
      </c>
      <c r="CL98" s="25" t="s">
        <v>1</v>
      </c>
    </row>
    <row r="99" spans="1:90" s="4" customFormat="1" ht="16.5" customHeight="1">
      <c r="A99" s="80" t="s">
        <v>80</v>
      </c>
      <c r="B99" s="52"/>
      <c r="C99" s="10"/>
      <c r="D99" s="10"/>
      <c r="E99" s="219" t="s">
        <v>97</v>
      </c>
      <c r="F99" s="219"/>
      <c r="G99" s="219"/>
      <c r="H99" s="219"/>
      <c r="I99" s="219"/>
      <c r="J99" s="10"/>
      <c r="K99" s="219" t="s">
        <v>98</v>
      </c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9"/>
      <c r="Z99" s="219"/>
      <c r="AA99" s="219"/>
      <c r="AB99" s="219"/>
      <c r="AC99" s="219"/>
      <c r="AD99" s="219"/>
      <c r="AE99" s="219"/>
      <c r="AF99" s="219"/>
      <c r="AG99" s="244">
        <f>'02.3 - Instalační materiál'!J32</f>
        <v>0</v>
      </c>
      <c r="AH99" s="245"/>
      <c r="AI99" s="245"/>
      <c r="AJ99" s="245"/>
      <c r="AK99" s="245"/>
      <c r="AL99" s="245"/>
      <c r="AM99" s="245"/>
      <c r="AN99" s="244">
        <f t="shared" si="0"/>
        <v>0</v>
      </c>
      <c r="AO99" s="245"/>
      <c r="AP99" s="245"/>
      <c r="AQ99" s="90" t="s">
        <v>92</v>
      </c>
      <c r="AR99" s="52"/>
      <c r="AS99" s="91">
        <v>0</v>
      </c>
      <c r="AT99" s="92">
        <f t="shared" si="1"/>
        <v>0</v>
      </c>
      <c r="AU99" s="93">
        <f>'02.3 - Instalační materiál'!P121</f>
        <v>0</v>
      </c>
      <c r="AV99" s="92">
        <f>'02.3 - Instalační materiál'!J35</f>
        <v>0</v>
      </c>
      <c r="AW99" s="92">
        <f>'02.3 - Instalační materiál'!J36</f>
        <v>0</v>
      </c>
      <c r="AX99" s="92">
        <f>'02.3 - Instalační materiál'!J37</f>
        <v>0</v>
      </c>
      <c r="AY99" s="92">
        <f>'02.3 - Instalační materiál'!J38</f>
        <v>0</v>
      </c>
      <c r="AZ99" s="92">
        <f>'02.3 - Instalační materiál'!F35</f>
        <v>0</v>
      </c>
      <c r="BA99" s="92">
        <f>'02.3 - Instalační materiál'!F36</f>
        <v>0</v>
      </c>
      <c r="BB99" s="92">
        <f>'02.3 - Instalační materiál'!F37</f>
        <v>0</v>
      </c>
      <c r="BC99" s="92">
        <f>'02.3 - Instalační materiál'!F38</f>
        <v>0</v>
      </c>
      <c r="BD99" s="94">
        <f>'02.3 - Instalační materiál'!F39</f>
        <v>0</v>
      </c>
      <c r="BT99" s="25" t="s">
        <v>86</v>
      </c>
      <c r="BV99" s="25" t="s">
        <v>78</v>
      </c>
      <c r="BW99" s="25" t="s">
        <v>99</v>
      </c>
      <c r="BX99" s="25" t="s">
        <v>89</v>
      </c>
      <c r="CL99" s="25" t="s">
        <v>1</v>
      </c>
    </row>
    <row r="100" spans="1:90" s="4" customFormat="1" ht="16.5" customHeight="1">
      <c r="A100" s="80" t="s">
        <v>80</v>
      </c>
      <c r="B100" s="52"/>
      <c r="C100" s="10"/>
      <c r="D100" s="10"/>
      <c r="E100" s="219" t="s">
        <v>100</v>
      </c>
      <c r="F100" s="219"/>
      <c r="G100" s="219"/>
      <c r="H100" s="219"/>
      <c r="I100" s="219"/>
      <c r="J100" s="10"/>
      <c r="K100" s="219" t="s">
        <v>101</v>
      </c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219"/>
      <c r="AF100" s="219"/>
      <c r="AG100" s="244">
        <f>'02.4 - Kabeláž'!J32</f>
        <v>0</v>
      </c>
      <c r="AH100" s="245"/>
      <c r="AI100" s="245"/>
      <c r="AJ100" s="245"/>
      <c r="AK100" s="245"/>
      <c r="AL100" s="245"/>
      <c r="AM100" s="245"/>
      <c r="AN100" s="244">
        <f t="shared" si="0"/>
        <v>0</v>
      </c>
      <c r="AO100" s="245"/>
      <c r="AP100" s="245"/>
      <c r="AQ100" s="90" t="s">
        <v>92</v>
      </c>
      <c r="AR100" s="52"/>
      <c r="AS100" s="91">
        <v>0</v>
      </c>
      <c r="AT100" s="92">
        <f t="shared" si="1"/>
        <v>0</v>
      </c>
      <c r="AU100" s="93">
        <f>'02.4 - Kabeláž'!P121</f>
        <v>0</v>
      </c>
      <c r="AV100" s="92">
        <f>'02.4 - Kabeláž'!J35</f>
        <v>0</v>
      </c>
      <c r="AW100" s="92">
        <f>'02.4 - Kabeláž'!J36</f>
        <v>0</v>
      </c>
      <c r="AX100" s="92">
        <f>'02.4 - Kabeláž'!J37</f>
        <v>0</v>
      </c>
      <c r="AY100" s="92">
        <f>'02.4 - Kabeláž'!J38</f>
        <v>0</v>
      </c>
      <c r="AZ100" s="92">
        <f>'02.4 - Kabeláž'!F35</f>
        <v>0</v>
      </c>
      <c r="BA100" s="92">
        <f>'02.4 - Kabeláž'!F36</f>
        <v>0</v>
      </c>
      <c r="BB100" s="92">
        <f>'02.4 - Kabeláž'!F37</f>
        <v>0</v>
      </c>
      <c r="BC100" s="92">
        <f>'02.4 - Kabeláž'!F38</f>
        <v>0</v>
      </c>
      <c r="BD100" s="94">
        <f>'02.4 - Kabeláž'!F39</f>
        <v>0</v>
      </c>
      <c r="BT100" s="25" t="s">
        <v>86</v>
      </c>
      <c r="BV100" s="25" t="s">
        <v>78</v>
      </c>
      <c r="BW100" s="25" t="s">
        <v>102</v>
      </c>
      <c r="BX100" s="25" t="s">
        <v>89</v>
      </c>
      <c r="CL100" s="25" t="s">
        <v>1</v>
      </c>
    </row>
    <row r="101" spans="1:90" s="4" customFormat="1" ht="16.5" customHeight="1">
      <c r="A101" s="80" t="s">
        <v>80</v>
      </c>
      <c r="B101" s="52"/>
      <c r="C101" s="10"/>
      <c r="D101" s="10"/>
      <c r="E101" s="219" t="s">
        <v>103</v>
      </c>
      <c r="F101" s="219"/>
      <c r="G101" s="219"/>
      <c r="H101" s="219"/>
      <c r="I101" s="219"/>
      <c r="J101" s="10"/>
      <c r="K101" s="219" t="s">
        <v>104</v>
      </c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9"/>
      <c r="Z101" s="219"/>
      <c r="AA101" s="219"/>
      <c r="AB101" s="219"/>
      <c r="AC101" s="219"/>
      <c r="AD101" s="219"/>
      <c r="AE101" s="219"/>
      <c r="AF101" s="219"/>
      <c r="AG101" s="244">
        <f>'02.5 - Rozváděče'!J32</f>
        <v>0</v>
      </c>
      <c r="AH101" s="245"/>
      <c r="AI101" s="245"/>
      <c r="AJ101" s="245"/>
      <c r="AK101" s="245"/>
      <c r="AL101" s="245"/>
      <c r="AM101" s="245"/>
      <c r="AN101" s="244">
        <f t="shared" si="0"/>
        <v>0</v>
      </c>
      <c r="AO101" s="245"/>
      <c r="AP101" s="245"/>
      <c r="AQ101" s="90" t="s">
        <v>92</v>
      </c>
      <c r="AR101" s="52"/>
      <c r="AS101" s="91">
        <v>0</v>
      </c>
      <c r="AT101" s="92">
        <f t="shared" si="1"/>
        <v>0</v>
      </c>
      <c r="AU101" s="93">
        <f>'02.5 - Rozváděče'!P121</f>
        <v>0</v>
      </c>
      <c r="AV101" s="92">
        <f>'02.5 - Rozváděče'!J35</f>
        <v>0</v>
      </c>
      <c r="AW101" s="92">
        <f>'02.5 - Rozváděče'!J36</f>
        <v>0</v>
      </c>
      <c r="AX101" s="92">
        <f>'02.5 - Rozváděče'!J37</f>
        <v>0</v>
      </c>
      <c r="AY101" s="92">
        <f>'02.5 - Rozváděče'!J38</f>
        <v>0</v>
      </c>
      <c r="AZ101" s="92">
        <f>'02.5 - Rozváděče'!F35</f>
        <v>0</v>
      </c>
      <c r="BA101" s="92">
        <f>'02.5 - Rozváděče'!F36</f>
        <v>0</v>
      </c>
      <c r="BB101" s="92">
        <f>'02.5 - Rozváděče'!F37</f>
        <v>0</v>
      </c>
      <c r="BC101" s="92">
        <f>'02.5 - Rozváděče'!F38</f>
        <v>0</v>
      </c>
      <c r="BD101" s="94">
        <f>'02.5 - Rozváděče'!F39</f>
        <v>0</v>
      </c>
      <c r="BT101" s="25" t="s">
        <v>86</v>
      </c>
      <c r="BV101" s="25" t="s">
        <v>78</v>
      </c>
      <c r="BW101" s="25" t="s">
        <v>105</v>
      </c>
      <c r="BX101" s="25" t="s">
        <v>89</v>
      </c>
      <c r="CL101" s="25" t="s">
        <v>1</v>
      </c>
    </row>
    <row r="102" spans="1:90" s="4" customFormat="1" ht="16.5" customHeight="1">
      <c r="A102" s="80" t="s">
        <v>80</v>
      </c>
      <c r="B102" s="52"/>
      <c r="C102" s="10"/>
      <c r="D102" s="10"/>
      <c r="E102" s="219" t="s">
        <v>106</v>
      </c>
      <c r="F102" s="219"/>
      <c r="G102" s="219"/>
      <c r="H102" s="219"/>
      <c r="I102" s="219"/>
      <c r="J102" s="10"/>
      <c r="K102" s="219" t="s">
        <v>107</v>
      </c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9"/>
      <c r="Z102" s="219"/>
      <c r="AA102" s="219"/>
      <c r="AB102" s="219"/>
      <c r="AC102" s="219"/>
      <c r="AD102" s="219"/>
      <c r="AE102" s="219"/>
      <c r="AF102" s="219"/>
      <c r="AG102" s="244">
        <f>'02.6 - Pomocné stavební p...'!J32</f>
        <v>0</v>
      </c>
      <c r="AH102" s="245"/>
      <c r="AI102" s="245"/>
      <c r="AJ102" s="245"/>
      <c r="AK102" s="245"/>
      <c r="AL102" s="245"/>
      <c r="AM102" s="245"/>
      <c r="AN102" s="244">
        <f t="shared" si="0"/>
        <v>0</v>
      </c>
      <c r="AO102" s="245"/>
      <c r="AP102" s="245"/>
      <c r="AQ102" s="90" t="s">
        <v>92</v>
      </c>
      <c r="AR102" s="52"/>
      <c r="AS102" s="91">
        <v>0</v>
      </c>
      <c r="AT102" s="92">
        <f t="shared" si="1"/>
        <v>0</v>
      </c>
      <c r="AU102" s="93">
        <f>'02.6 - Pomocné stavební p...'!P121</f>
        <v>0</v>
      </c>
      <c r="AV102" s="92">
        <f>'02.6 - Pomocné stavební p...'!J35</f>
        <v>0</v>
      </c>
      <c r="AW102" s="92">
        <f>'02.6 - Pomocné stavební p...'!J36</f>
        <v>0</v>
      </c>
      <c r="AX102" s="92">
        <f>'02.6 - Pomocné stavební p...'!J37</f>
        <v>0</v>
      </c>
      <c r="AY102" s="92">
        <f>'02.6 - Pomocné stavební p...'!J38</f>
        <v>0</v>
      </c>
      <c r="AZ102" s="92">
        <f>'02.6 - Pomocné stavební p...'!F35</f>
        <v>0</v>
      </c>
      <c r="BA102" s="92">
        <f>'02.6 - Pomocné stavební p...'!F36</f>
        <v>0</v>
      </c>
      <c r="BB102" s="92">
        <f>'02.6 - Pomocné stavební p...'!F37</f>
        <v>0</v>
      </c>
      <c r="BC102" s="92">
        <f>'02.6 - Pomocné stavební p...'!F38</f>
        <v>0</v>
      </c>
      <c r="BD102" s="94">
        <f>'02.6 - Pomocné stavební p...'!F39</f>
        <v>0</v>
      </c>
      <c r="BT102" s="25" t="s">
        <v>86</v>
      </c>
      <c r="BV102" s="25" t="s">
        <v>78</v>
      </c>
      <c r="BW102" s="25" t="s">
        <v>108</v>
      </c>
      <c r="BX102" s="25" t="s">
        <v>89</v>
      </c>
      <c r="CL102" s="25" t="s">
        <v>1</v>
      </c>
    </row>
    <row r="103" spans="1:90" s="4" customFormat="1" ht="16.5" customHeight="1">
      <c r="A103" s="80" t="s">
        <v>80</v>
      </c>
      <c r="B103" s="52"/>
      <c r="C103" s="10"/>
      <c r="D103" s="10"/>
      <c r="E103" s="219" t="s">
        <v>109</v>
      </c>
      <c r="F103" s="219"/>
      <c r="G103" s="219"/>
      <c r="H103" s="219"/>
      <c r="I103" s="219"/>
      <c r="J103" s="10"/>
      <c r="K103" s="219" t="s">
        <v>110</v>
      </c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9"/>
      <c r="Z103" s="219"/>
      <c r="AA103" s="219"/>
      <c r="AB103" s="219"/>
      <c r="AC103" s="219"/>
      <c r="AD103" s="219"/>
      <c r="AE103" s="219"/>
      <c r="AF103" s="219"/>
      <c r="AG103" s="244">
        <f>'02.7 - Ostatní'!J32</f>
        <v>0</v>
      </c>
      <c r="AH103" s="245"/>
      <c r="AI103" s="245"/>
      <c r="AJ103" s="245"/>
      <c r="AK103" s="245"/>
      <c r="AL103" s="245"/>
      <c r="AM103" s="245"/>
      <c r="AN103" s="244">
        <f t="shared" si="0"/>
        <v>0</v>
      </c>
      <c r="AO103" s="245"/>
      <c r="AP103" s="245"/>
      <c r="AQ103" s="90" t="s">
        <v>92</v>
      </c>
      <c r="AR103" s="52"/>
      <c r="AS103" s="95">
        <v>0</v>
      </c>
      <c r="AT103" s="96">
        <f t="shared" si="1"/>
        <v>0</v>
      </c>
      <c r="AU103" s="97">
        <f>'02.7 - Ostatní'!P121</f>
        <v>0</v>
      </c>
      <c r="AV103" s="96">
        <f>'02.7 - Ostatní'!J35</f>
        <v>0</v>
      </c>
      <c r="AW103" s="96">
        <f>'02.7 - Ostatní'!J36</f>
        <v>0</v>
      </c>
      <c r="AX103" s="96">
        <f>'02.7 - Ostatní'!J37</f>
        <v>0</v>
      </c>
      <c r="AY103" s="96">
        <f>'02.7 - Ostatní'!J38</f>
        <v>0</v>
      </c>
      <c r="AZ103" s="96">
        <f>'02.7 - Ostatní'!F35</f>
        <v>0</v>
      </c>
      <c r="BA103" s="96">
        <f>'02.7 - Ostatní'!F36</f>
        <v>0</v>
      </c>
      <c r="BB103" s="96">
        <f>'02.7 - Ostatní'!F37</f>
        <v>0</v>
      </c>
      <c r="BC103" s="96">
        <f>'02.7 - Ostatní'!F38</f>
        <v>0</v>
      </c>
      <c r="BD103" s="98">
        <f>'02.7 - Ostatní'!F39</f>
        <v>0</v>
      </c>
      <c r="BT103" s="25" t="s">
        <v>86</v>
      </c>
      <c r="BV103" s="25" t="s">
        <v>78</v>
      </c>
      <c r="BW103" s="25" t="s">
        <v>111</v>
      </c>
      <c r="BX103" s="25" t="s">
        <v>89</v>
      </c>
      <c r="CL103" s="25" t="s">
        <v>1</v>
      </c>
    </row>
    <row r="104" spans="1:90" ht="11.25">
      <c r="B104" s="20"/>
      <c r="AR104" s="20"/>
    </row>
    <row r="105" spans="1:90" s="2" customFormat="1" ht="30" customHeight="1">
      <c r="A105" s="33"/>
      <c r="B105" s="34"/>
      <c r="C105" s="70" t="s">
        <v>112</v>
      </c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  <c r="AG105" s="260">
        <f>ROUND(SUM(AG106:AG109), 2)</f>
        <v>0</v>
      </c>
      <c r="AH105" s="260"/>
      <c r="AI105" s="260"/>
      <c r="AJ105" s="260"/>
      <c r="AK105" s="260"/>
      <c r="AL105" s="260"/>
      <c r="AM105" s="260"/>
      <c r="AN105" s="260">
        <f>ROUND(SUM(AN106:AN109), 2)</f>
        <v>0</v>
      </c>
      <c r="AO105" s="260"/>
      <c r="AP105" s="260"/>
      <c r="AQ105" s="99"/>
      <c r="AR105" s="34"/>
      <c r="AS105" s="63" t="s">
        <v>113</v>
      </c>
      <c r="AT105" s="64" t="s">
        <v>114</v>
      </c>
      <c r="AU105" s="64" t="s">
        <v>40</v>
      </c>
      <c r="AV105" s="65" t="s">
        <v>63</v>
      </c>
      <c r="AW105" s="33"/>
      <c r="AX105" s="33"/>
      <c r="AY105" s="33"/>
      <c r="AZ105" s="33"/>
      <c r="BA105" s="33"/>
      <c r="BB105" s="33"/>
      <c r="BC105" s="33"/>
      <c r="BD105" s="33"/>
      <c r="BE105" s="33"/>
    </row>
    <row r="106" spans="1:90" s="2" customFormat="1" ht="19.899999999999999" customHeight="1">
      <c r="A106" s="33"/>
      <c r="B106" s="34"/>
      <c r="C106" s="33"/>
      <c r="D106" s="217" t="s">
        <v>115</v>
      </c>
      <c r="E106" s="217"/>
      <c r="F106" s="217"/>
      <c r="G106" s="217"/>
      <c r="H106" s="217"/>
      <c r="I106" s="217"/>
      <c r="J106" s="217"/>
      <c r="K106" s="217"/>
      <c r="L106" s="217"/>
      <c r="M106" s="217"/>
      <c r="N106" s="217"/>
      <c r="O106" s="217"/>
      <c r="P106" s="217"/>
      <c r="Q106" s="217"/>
      <c r="R106" s="217"/>
      <c r="S106" s="217"/>
      <c r="T106" s="217"/>
      <c r="U106" s="217"/>
      <c r="V106" s="217"/>
      <c r="W106" s="217"/>
      <c r="X106" s="217"/>
      <c r="Y106" s="217"/>
      <c r="Z106" s="217"/>
      <c r="AA106" s="217"/>
      <c r="AB106" s="217"/>
      <c r="AC106" s="33"/>
      <c r="AD106" s="33"/>
      <c r="AE106" s="33"/>
      <c r="AF106" s="33"/>
      <c r="AG106" s="246">
        <f>ROUND(AG94 * AS106, 2)</f>
        <v>0</v>
      </c>
      <c r="AH106" s="244"/>
      <c r="AI106" s="244"/>
      <c r="AJ106" s="244"/>
      <c r="AK106" s="244"/>
      <c r="AL106" s="244"/>
      <c r="AM106" s="244"/>
      <c r="AN106" s="244">
        <f>ROUND(AG106 + AV106, 2)</f>
        <v>0</v>
      </c>
      <c r="AO106" s="244"/>
      <c r="AP106" s="244"/>
      <c r="AQ106" s="33"/>
      <c r="AR106" s="34"/>
      <c r="AS106" s="100">
        <v>0</v>
      </c>
      <c r="AT106" s="101" t="s">
        <v>116</v>
      </c>
      <c r="AU106" s="101" t="s">
        <v>41</v>
      </c>
      <c r="AV106" s="94">
        <f>ROUND(IF(AU106="základní",AG106*L32,IF(AU106="snížená",AG106*L33,0)), 2)</f>
        <v>0</v>
      </c>
      <c r="AW106" s="33"/>
      <c r="AX106" s="33"/>
      <c r="AY106" s="33"/>
      <c r="AZ106" s="33"/>
      <c r="BA106" s="33"/>
      <c r="BB106" s="33"/>
      <c r="BC106" s="33"/>
      <c r="BD106" s="33"/>
      <c r="BE106" s="33"/>
      <c r="BV106" s="17" t="s">
        <v>117</v>
      </c>
      <c r="BY106" s="102">
        <f>IF(AU106="základní",AV106,0)</f>
        <v>0</v>
      </c>
      <c r="BZ106" s="102">
        <f>IF(AU106="snížená",AV106,0)</f>
        <v>0</v>
      </c>
      <c r="CA106" s="102">
        <v>0</v>
      </c>
      <c r="CB106" s="102">
        <v>0</v>
      </c>
      <c r="CC106" s="102">
        <v>0</v>
      </c>
      <c r="CD106" s="102">
        <f>IF(AU106="základní",AG106,0)</f>
        <v>0</v>
      </c>
      <c r="CE106" s="102">
        <f>IF(AU106="snížená",AG106,0)</f>
        <v>0</v>
      </c>
      <c r="CF106" s="102">
        <f>IF(AU106="zákl. přenesená",AG106,0)</f>
        <v>0</v>
      </c>
      <c r="CG106" s="102">
        <f>IF(AU106="sníž. přenesená",AG106,0)</f>
        <v>0</v>
      </c>
      <c r="CH106" s="102">
        <f>IF(AU106="nulová",AG106,0)</f>
        <v>0</v>
      </c>
      <c r="CI106" s="17">
        <f>IF(AU106="základní",1,IF(AU106="snížená",2,IF(AU106="zákl. přenesená",4,IF(AU106="sníž. přenesená",5,3))))</f>
        <v>1</v>
      </c>
      <c r="CJ106" s="17">
        <f>IF(AT106="stavební čast",1,IF(AT106="investiční čast",2,3))</f>
        <v>1</v>
      </c>
      <c r="CK106" s="17" t="str">
        <f>IF(D106="Vyplň vlastní","","x")</f>
        <v>x</v>
      </c>
    </row>
    <row r="107" spans="1:90" s="2" customFormat="1" ht="19.899999999999999" customHeight="1">
      <c r="A107" s="33"/>
      <c r="B107" s="34"/>
      <c r="C107" s="33"/>
      <c r="D107" s="216" t="s">
        <v>118</v>
      </c>
      <c r="E107" s="217"/>
      <c r="F107" s="217"/>
      <c r="G107" s="217"/>
      <c r="H107" s="217"/>
      <c r="I107" s="217"/>
      <c r="J107" s="217"/>
      <c r="K107" s="217"/>
      <c r="L107" s="217"/>
      <c r="M107" s="217"/>
      <c r="N107" s="217"/>
      <c r="O107" s="217"/>
      <c r="P107" s="217"/>
      <c r="Q107" s="217"/>
      <c r="R107" s="217"/>
      <c r="S107" s="217"/>
      <c r="T107" s="217"/>
      <c r="U107" s="217"/>
      <c r="V107" s="217"/>
      <c r="W107" s="217"/>
      <c r="X107" s="217"/>
      <c r="Y107" s="217"/>
      <c r="Z107" s="217"/>
      <c r="AA107" s="217"/>
      <c r="AB107" s="217"/>
      <c r="AC107" s="33"/>
      <c r="AD107" s="33"/>
      <c r="AE107" s="33"/>
      <c r="AF107" s="33"/>
      <c r="AG107" s="246">
        <f>ROUND(AG94 * AS107, 2)</f>
        <v>0</v>
      </c>
      <c r="AH107" s="244"/>
      <c r="AI107" s="244"/>
      <c r="AJ107" s="244"/>
      <c r="AK107" s="244"/>
      <c r="AL107" s="244"/>
      <c r="AM107" s="244"/>
      <c r="AN107" s="244">
        <f>ROUND(AG107 + AV107, 2)</f>
        <v>0</v>
      </c>
      <c r="AO107" s="244"/>
      <c r="AP107" s="244"/>
      <c r="AQ107" s="33"/>
      <c r="AR107" s="34"/>
      <c r="AS107" s="100">
        <v>0</v>
      </c>
      <c r="AT107" s="101" t="s">
        <v>116</v>
      </c>
      <c r="AU107" s="101" t="s">
        <v>41</v>
      </c>
      <c r="AV107" s="94">
        <f>ROUND(IF(AU107="základní",AG107*L32,IF(AU107="snížená",AG107*L33,0)), 2)</f>
        <v>0</v>
      </c>
      <c r="AW107" s="33"/>
      <c r="AX107" s="33"/>
      <c r="AY107" s="33"/>
      <c r="AZ107" s="33"/>
      <c r="BA107" s="33"/>
      <c r="BB107" s="33"/>
      <c r="BC107" s="33"/>
      <c r="BD107" s="33"/>
      <c r="BE107" s="33"/>
      <c r="BV107" s="17" t="s">
        <v>119</v>
      </c>
      <c r="BY107" s="102">
        <f>IF(AU107="základní",AV107,0)</f>
        <v>0</v>
      </c>
      <c r="BZ107" s="102">
        <f>IF(AU107="snížená",AV107,0)</f>
        <v>0</v>
      </c>
      <c r="CA107" s="102">
        <v>0</v>
      </c>
      <c r="CB107" s="102">
        <v>0</v>
      </c>
      <c r="CC107" s="102">
        <v>0</v>
      </c>
      <c r="CD107" s="102">
        <f>IF(AU107="základní",AG107,0)</f>
        <v>0</v>
      </c>
      <c r="CE107" s="102">
        <f>IF(AU107="snížená",AG107,0)</f>
        <v>0</v>
      </c>
      <c r="CF107" s="102">
        <f>IF(AU107="zákl. přenesená",AG107,0)</f>
        <v>0</v>
      </c>
      <c r="CG107" s="102">
        <f>IF(AU107="sníž. přenesená",AG107,0)</f>
        <v>0</v>
      </c>
      <c r="CH107" s="102">
        <f>IF(AU107="nulová",AG107,0)</f>
        <v>0</v>
      </c>
      <c r="CI107" s="17">
        <f>IF(AU107="základní",1,IF(AU107="snížená",2,IF(AU107="zákl. přenesená",4,IF(AU107="sníž. přenesená",5,3))))</f>
        <v>1</v>
      </c>
      <c r="CJ107" s="17">
        <f>IF(AT107="stavební čast",1,IF(AT107="investiční čast",2,3))</f>
        <v>1</v>
      </c>
      <c r="CK107" s="17" t="str">
        <f>IF(D107="Vyplň vlastní","","x")</f>
        <v/>
      </c>
    </row>
    <row r="108" spans="1:90" s="2" customFormat="1" ht="19.899999999999999" customHeight="1">
      <c r="A108" s="33"/>
      <c r="B108" s="34"/>
      <c r="C108" s="33"/>
      <c r="D108" s="216" t="s">
        <v>118</v>
      </c>
      <c r="E108" s="217"/>
      <c r="F108" s="217"/>
      <c r="G108" s="217"/>
      <c r="H108" s="217"/>
      <c r="I108" s="217"/>
      <c r="J108" s="217"/>
      <c r="K108" s="217"/>
      <c r="L108" s="217"/>
      <c r="M108" s="217"/>
      <c r="N108" s="217"/>
      <c r="O108" s="217"/>
      <c r="P108" s="217"/>
      <c r="Q108" s="217"/>
      <c r="R108" s="217"/>
      <c r="S108" s="217"/>
      <c r="T108" s="217"/>
      <c r="U108" s="217"/>
      <c r="V108" s="217"/>
      <c r="W108" s="217"/>
      <c r="X108" s="217"/>
      <c r="Y108" s="217"/>
      <c r="Z108" s="217"/>
      <c r="AA108" s="217"/>
      <c r="AB108" s="217"/>
      <c r="AC108" s="33"/>
      <c r="AD108" s="33"/>
      <c r="AE108" s="33"/>
      <c r="AF108" s="33"/>
      <c r="AG108" s="246">
        <f>ROUND(AG94 * AS108, 2)</f>
        <v>0</v>
      </c>
      <c r="AH108" s="244"/>
      <c r="AI108" s="244"/>
      <c r="AJ108" s="244"/>
      <c r="AK108" s="244"/>
      <c r="AL108" s="244"/>
      <c r="AM108" s="244"/>
      <c r="AN108" s="244">
        <f>ROUND(AG108 + AV108, 2)</f>
        <v>0</v>
      </c>
      <c r="AO108" s="244"/>
      <c r="AP108" s="244"/>
      <c r="AQ108" s="33"/>
      <c r="AR108" s="34"/>
      <c r="AS108" s="100">
        <v>0</v>
      </c>
      <c r="AT108" s="101" t="s">
        <v>116</v>
      </c>
      <c r="AU108" s="101" t="s">
        <v>41</v>
      </c>
      <c r="AV108" s="94">
        <f>ROUND(IF(AU108="základní",AG108*L32,IF(AU108="snížená",AG108*L33,0)), 2)</f>
        <v>0</v>
      </c>
      <c r="AW108" s="33"/>
      <c r="AX108" s="33"/>
      <c r="AY108" s="33"/>
      <c r="AZ108" s="33"/>
      <c r="BA108" s="33"/>
      <c r="BB108" s="33"/>
      <c r="BC108" s="33"/>
      <c r="BD108" s="33"/>
      <c r="BE108" s="33"/>
      <c r="BV108" s="17" t="s">
        <v>119</v>
      </c>
      <c r="BY108" s="102">
        <f>IF(AU108="základní",AV108,0)</f>
        <v>0</v>
      </c>
      <c r="BZ108" s="102">
        <f>IF(AU108="snížená",AV108,0)</f>
        <v>0</v>
      </c>
      <c r="CA108" s="102">
        <v>0</v>
      </c>
      <c r="CB108" s="102">
        <v>0</v>
      </c>
      <c r="CC108" s="102">
        <v>0</v>
      </c>
      <c r="CD108" s="102">
        <f>IF(AU108="základní",AG108,0)</f>
        <v>0</v>
      </c>
      <c r="CE108" s="102">
        <f>IF(AU108="snížená",AG108,0)</f>
        <v>0</v>
      </c>
      <c r="CF108" s="102">
        <f>IF(AU108="zákl. přenesená",AG108,0)</f>
        <v>0</v>
      </c>
      <c r="CG108" s="102">
        <f>IF(AU108="sníž. přenesená",AG108,0)</f>
        <v>0</v>
      </c>
      <c r="CH108" s="102">
        <f>IF(AU108="nulová",AG108,0)</f>
        <v>0</v>
      </c>
      <c r="CI108" s="17">
        <f>IF(AU108="základní",1,IF(AU108="snížená",2,IF(AU108="zákl. přenesená",4,IF(AU108="sníž. přenesená",5,3))))</f>
        <v>1</v>
      </c>
      <c r="CJ108" s="17">
        <f>IF(AT108="stavební čast",1,IF(AT108="investiční čast",2,3))</f>
        <v>1</v>
      </c>
      <c r="CK108" s="17" t="str">
        <f>IF(D108="Vyplň vlastní","","x")</f>
        <v/>
      </c>
    </row>
    <row r="109" spans="1:90" s="2" customFormat="1" ht="19.899999999999999" customHeight="1">
      <c r="A109" s="33"/>
      <c r="B109" s="34"/>
      <c r="C109" s="33"/>
      <c r="D109" s="216" t="s">
        <v>118</v>
      </c>
      <c r="E109" s="217"/>
      <c r="F109" s="217"/>
      <c r="G109" s="217"/>
      <c r="H109" s="217"/>
      <c r="I109" s="217"/>
      <c r="J109" s="217"/>
      <c r="K109" s="217"/>
      <c r="L109" s="217"/>
      <c r="M109" s="217"/>
      <c r="N109" s="217"/>
      <c r="O109" s="217"/>
      <c r="P109" s="217"/>
      <c r="Q109" s="217"/>
      <c r="R109" s="217"/>
      <c r="S109" s="217"/>
      <c r="T109" s="217"/>
      <c r="U109" s="217"/>
      <c r="V109" s="217"/>
      <c r="W109" s="217"/>
      <c r="X109" s="217"/>
      <c r="Y109" s="217"/>
      <c r="Z109" s="217"/>
      <c r="AA109" s="217"/>
      <c r="AB109" s="217"/>
      <c r="AC109" s="33"/>
      <c r="AD109" s="33"/>
      <c r="AE109" s="33"/>
      <c r="AF109" s="33"/>
      <c r="AG109" s="246">
        <f>ROUND(AG94 * AS109, 2)</f>
        <v>0</v>
      </c>
      <c r="AH109" s="244"/>
      <c r="AI109" s="244"/>
      <c r="AJ109" s="244"/>
      <c r="AK109" s="244"/>
      <c r="AL109" s="244"/>
      <c r="AM109" s="244"/>
      <c r="AN109" s="244">
        <f>ROUND(AG109 + AV109, 2)</f>
        <v>0</v>
      </c>
      <c r="AO109" s="244"/>
      <c r="AP109" s="244"/>
      <c r="AQ109" s="33"/>
      <c r="AR109" s="34"/>
      <c r="AS109" s="103">
        <v>0</v>
      </c>
      <c r="AT109" s="104" t="s">
        <v>116</v>
      </c>
      <c r="AU109" s="104" t="s">
        <v>41</v>
      </c>
      <c r="AV109" s="98">
        <f>ROUND(IF(AU109="základní",AG109*L32,IF(AU109="snížená",AG109*L33,0)), 2)</f>
        <v>0</v>
      </c>
      <c r="AW109" s="33"/>
      <c r="AX109" s="33"/>
      <c r="AY109" s="33"/>
      <c r="AZ109" s="33"/>
      <c r="BA109" s="33"/>
      <c r="BB109" s="33"/>
      <c r="BC109" s="33"/>
      <c r="BD109" s="33"/>
      <c r="BE109" s="33"/>
      <c r="BV109" s="17" t="s">
        <v>119</v>
      </c>
      <c r="BY109" s="102">
        <f>IF(AU109="základní",AV109,0)</f>
        <v>0</v>
      </c>
      <c r="BZ109" s="102">
        <f>IF(AU109="snížená",AV109,0)</f>
        <v>0</v>
      </c>
      <c r="CA109" s="102">
        <v>0</v>
      </c>
      <c r="CB109" s="102">
        <v>0</v>
      </c>
      <c r="CC109" s="102">
        <v>0</v>
      </c>
      <c r="CD109" s="102">
        <f>IF(AU109="základní",AG109,0)</f>
        <v>0</v>
      </c>
      <c r="CE109" s="102">
        <f>IF(AU109="snížená",AG109,0)</f>
        <v>0</v>
      </c>
      <c r="CF109" s="102">
        <f>IF(AU109="zákl. přenesená",AG109,0)</f>
        <v>0</v>
      </c>
      <c r="CG109" s="102">
        <f>IF(AU109="sníž. přenesená",AG109,0)</f>
        <v>0</v>
      </c>
      <c r="CH109" s="102">
        <f>IF(AU109="nulová",AG109,0)</f>
        <v>0</v>
      </c>
      <c r="CI109" s="17">
        <f>IF(AU109="základní",1,IF(AU109="snížená",2,IF(AU109="zákl. přenesená",4,IF(AU109="sníž. přenesená",5,3))))</f>
        <v>1</v>
      </c>
      <c r="CJ109" s="17">
        <f>IF(AT109="stavební čast",1,IF(AT109="investiční čast",2,3))</f>
        <v>1</v>
      </c>
      <c r="CK109" s="17" t="str">
        <f>IF(D109="Vyplň vlastní","","x")</f>
        <v/>
      </c>
    </row>
    <row r="110" spans="1:90" s="2" customFormat="1" ht="10.9" customHeight="1">
      <c r="A110" s="33"/>
      <c r="B110" s="34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  <c r="AG110" s="33"/>
      <c r="AH110" s="33"/>
      <c r="AI110" s="33"/>
      <c r="AJ110" s="33"/>
      <c r="AK110" s="33"/>
      <c r="AL110" s="33"/>
      <c r="AM110" s="33"/>
      <c r="AN110" s="33"/>
      <c r="AO110" s="33"/>
      <c r="AP110" s="33"/>
      <c r="AQ110" s="33"/>
      <c r="AR110" s="34"/>
      <c r="AS110" s="33"/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</row>
    <row r="111" spans="1:90" s="2" customFormat="1" ht="30" customHeight="1">
      <c r="A111" s="33"/>
      <c r="B111" s="34"/>
      <c r="C111" s="105" t="s">
        <v>120</v>
      </c>
      <c r="D111" s="106"/>
      <c r="E111" s="106"/>
      <c r="F111" s="106"/>
      <c r="G111" s="106"/>
      <c r="H111" s="106"/>
      <c r="I111" s="106"/>
      <c r="J111" s="106"/>
      <c r="K111" s="106"/>
      <c r="L111" s="106"/>
      <c r="M111" s="106"/>
      <c r="N111" s="106"/>
      <c r="O111" s="106"/>
      <c r="P111" s="106"/>
      <c r="Q111" s="106"/>
      <c r="R111" s="106"/>
      <c r="S111" s="106"/>
      <c r="T111" s="106"/>
      <c r="U111" s="106"/>
      <c r="V111" s="106"/>
      <c r="W111" s="106"/>
      <c r="X111" s="106"/>
      <c r="Y111" s="106"/>
      <c r="Z111" s="106"/>
      <c r="AA111" s="106"/>
      <c r="AB111" s="106"/>
      <c r="AC111" s="106"/>
      <c r="AD111" s="106"/>
      <c r="AE111" s="106"/>
      <c r="AF111" s="106"/>
      <c r="AG111" s="261">
        <f>ROUND(AG94 + AG105, 2)</f>
        <v>112125</v>
      </c>
      <c r="AH111" s="261"/>
      <c r="AI111" s="261"/>
      <c r="AJ111" s="261"/>
      <c r="AK111" s="261"/>
      <c r="AL111" s="261"/>
      <c r="AM111" s="261"/>
      <c r="AN111" s="261">
        <f>ROUND(AN94 + AN105, 2)</f>
        <v>135671.25</v>
      </c>
      <c r="AO111" s="261"/>
      <c r="AP111" s="261"/>
      <c r="AQ111" s="106"/>
      <c r="AR111" s="34"/>
      <c r="AS111" s="33"/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</row>
    <row r="112" spans="1:90" s="2" customFormat="1" ht="6.95" customHeight="1">
      <c r="A112" s="33"/>
      <c r="B112" s="48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  <c r="AO112" s="49"/>
      <c r="AP112" s="49"/>
      <c r="AQ112" s="49"/>
      <c r="AR112" s="34"/>
      <c r="AS112" s="33"/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</row>
  </sheetData>
  <mergeCells count="92">
    <mergeCell ref="AG111:AM111"/>
    <mergeCell ref="AN111:AP111"/>
    <mergeCell ref="AG109:AM109"/>
    <mergeCell ref="AN109:AP109"/>
    <mergeCell ref="AG94:AM94"/>
    <mergeCell ref="AN94:AP94"/>
    <mergeCell ref="AG105:AM105"/>
    <mergeCell ref="AN105:AP105"/>
    <mergeCell ref="AS89:AT91"/>
    <mergeCell ref="AG107:AM107"/>
    <mergeCell ref="AN107:AP107"/>
    <mergeCell ref="AG108:AM108"/>
    <mergeCell ref="AN108:AP108"/>
    <mergeCell ref="AN98:AP98"/>
    <mergeCell ref="AN106:AP106"/>
    <mergeCell ref="AN100:AP100"/>
    <mergeCell ref="AN97:AP97"/>
    <mergeCell ref="AN92:AP92"/>
    <mergeCell ref="AG106:AM106"/>
    <mergeCell ref="AG101:AM101"/>
    <mergeCell ref="AG99:AM99"/>
    <mergeCell ref="AG95:AM95"/>
    <mergeCell ref="AG98:AM98"/>
    <mergeCell ref="AG97:AM97"/>
    <mergeCell ref="AG96:AM96"/>
    <mergeCell ref="AK38:AO38"/>
    <mergeCell ref="X38:AB38"/>
    <mergeCell ref="AR2:BE2"/>
    <mergeCell ref="AG102:AM102"/>
    <mergeCell ref="AG103:AM103"/>
    <mergeCell ref="AG100:AM100"/>
    <mergeCell ref="AG92:AM92"/>
    <mergeCell ref="AM87:AN87"/>
    <mergeCell ref="AM90:AP90"/>
    <mergeCell ref="AM89:AP89"/>
    <mergeCell ref="AN99:AP99"/>
    <mergeCell ref="AN95:AP95"/>
    <mergeCell ref="AN96:AP96"/>
    <mergeCell ref="AN103:AP103"/>
    <mergeCell ref="AN102:AP102"/>
    <mergeCell ref="AN101:AP101"/>
    <mergeCell ref="W35:AE35"/>
    <mergeCell ref="L35:P35"/>
    <mergeCell ref="AK35:AO35"/>
    <mergeCell ref="AK36:AO36"/>
    <mergeCell ref="W36:AE36"/>
    <mergeCell ref="L36:P36"/>
    <mergeCell ref="W32:AE32"/>
    <mergeCell ref="W33:AE33"/>
    <mergeCell ref="AK33:AO33"/>
    <mergeCell ref="L33:P33"/>
    <mergeCell ref="AK34:AO34"/>
    <mergeCell ref="L34:P34"/>
    <mergeCell ref="W34:AE34"/>
    <mergeCell ref="L85:AJ85"/>
    <mergeCell ref="D108:AB108"/>
    <mergeCell ref="D109:AB109"/>
    <mergeCell ref="BE5:BE34"/>
    <mergeCell ref="K5:AJ5"/>
    <mergeCell ref="K6:AJ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L32:P32"/>
    <mergeCell ref="K100:AF100"/>
    <mergeCell ref="K103:AF103"/>
    <mergeCell ref="K98:AF98"/>
    <mergeCell ref="K101:AF101"/>
    <mergeCell ref="K102:AF102"/>
    <mergeCell ref="K99:AF99"/>
    <mergeCell ref="C92:G92"/>
    <mergeCell ref="D107:AB107"/>
    <mergeCell ref="D106:AB106"/>
    <mergeCell ref="D96:H96"/>
    <mergeCell ref="D95:H95"/>
    <mergeCell ref="E103:I103"/>
    <mergeCell ref="E102:I102"/>
    <mergeCell ref="E101:I101"/>
    <mergeCell ref="E100:I100"/>
    <mergeCell ref="E99:I99"/>
    <mergeCell ref="E97:I97"/>
    <mergeCell ref="E98:I98"/>
    <mergeCell ref="I92:AF92"/>
    <mergeCell ref="J95:AF95"/>
    <mergeCell ref="J96:AF96"/>
    <mergeCell ref="K97:AF97"/>
  </mergeCells>
  <dataValidations count="2">
    <dataValidation type="list" allowBlank="1" showInputMessage="1" showErrorMessage="1" error="Povoleny jsou hodnoty základní, snížená, zákl. přenesená, sníž. přenesená, nulová." sqref="AU105:AU10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105:AT109">
      <formula1>"stavební čast, technologická čast, investiční čast"</formula1>
    </dataValidation>
  </dataValidations>
  <hyperlinks>
    <hyperlink ref="A95" location="'01 - Stavebně konstrukční...'!C2" display="/"/>
    <hyperlink ref="A97" location="'02.1 - Svítidla'!C2" display="/"/>
    <hyperlink ref="A98" location="'02.2 - Přístroje'!C2" display="/"/>
    <hyperlink ref="A99" location="'02.3 - Instalační materiál'!C2" display="/"/>
    <hyperlink ref="A100" location="'02.4 - Kabeláž'!C2" display="/"/>
    <hyperlink ref="A101" location="'02.5 - Rozváděče'!C2" display="/"/>
    <hyperlink ref="A102" location="'02.6 - Pomocné stavební p...'!C2" display="/"/>
    <hyperlink ref="A103" location="'02.7 - Ostatní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29"/>
  <sheetViews>
    <sheetView showGridLines="0" workbookViewId="0">
      <selection activeCell="F321" sqref="F32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85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2" customFormat="1" ht="12" hidden="1" customHeight="1">
      <c r="A8" s="33"/>
      <c r="B8" s="34"/>
      <c r="C8" s="33"/>
      <c r="D8" s="27" t="s">
        <v>122</v>
      </c>
      <c r="E8" s="33"/>
      <c r="F8" s="33"/>
      <c r="G8" s="33"/>
      <c r="H8" s="33"/>
      <c r="I8" s="33"/>
      <c r="J8" s="33"/>
      <c r="K8" s="33"/>
      <c r="L8" s="4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hidden="1" customHeight="1">
      <c r="A9" s="33"/>
      <c r="B9" s="34"/>
      <c r="C9" s="33"/>
      <c r="D9" s="33"/>
      <c r="E9" s="221" t="s">
        <v>123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 hidden="1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hidden="1" customHeight="1">
      <c r="A11" s="33"/>
      <c r="B11" s="34"/>
      <c r="C11" s="33"/>
      <c r="D11" s="27" t="s">
        <v>18</v>
      </c>
      <c r="E11" s="33"/>
      <c r="F11" s="25" t="s">
        <v>1</v>
      </c>
      <c r="G11" s="33"/>
      <c r="H11" s="33"/>
      <c r="I11" s="27" t="s">
        <v>19</v>
      </c>
      <c r="J11" s="25" t="s">
        <v>1</v>
      </c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hidden="1" customHeight="1">
      <c r="A12" s="33"/>
      <c r="B12" s="34"/>
      <c r="C12" s="33"/>
      <c r="D12" s="27" t="s">
        <v>20</v>
      </c>
      <c r="E12" s="33"/>
      <c r="F12" s="25" t="s">
        <v>21</v>
      </c>
      <c r="G12" s="33"/>
      <c r="H12" s="33"/>
      <c r="I12" s="27" t="s">
        <v>22</v>
      </c>
      <c r="J12" s="56" t="str">
        <f>'Rekapitulace stavby'!AN8</f>
        <v>14. 4. 2025</v>
      </c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hidden="1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24</v>
      </c>
      <c r="E14" s="33"/>
      <c r="F14" s="33"/>
      <c r="G14" s="33"/>
      <c r="H14" s="33"/>
      <c r="I14" s="27" t="s">
        <v>25</v>
      </c>
      <c r="J14" s="25" t="str">
        <f>IF('Rekapitulace stavby'!AN10="","",'Rekapitulace stavby'!AN10)</f>
        <v/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hidden="1" customHeight="1">
      <c r="A15" s="33"/>
      <c r="B15" s="34"/>
      <c r="C15" s="33"/>
      <c r="D15" s="33"/>
      <c r="E15" s="25" t="str">
        <f>IF('Rekapitulace stavby'!E11="","",'Rekapitulace stavby'!E11)</f>
        <v xml:space="preserve"> </v>
      </c>
      <c r="F15" s="33"/>
      <c r="G15" s="33"/>
      <c r="H15" s="33"/>
      <c r="I15" s="27" t="s">
        <v>27</v>
      </c>
      <c r="J15" s="25" t="str">
        <f>IF('Rekapitulace stavby'!AN11="","",'Rekapitulace stavby'!AN11)</f>
        <v/>
      </c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hidden="1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hidden="1" customHeight="1">
      <c r="A17" s="33"/>
      <c r="B17" s="34"/>
      <c r="C17" s="33"/>
      <c r="D17" s="27" t="s">
        <v>28</v>
      </c>
      <c r="E17" s="33"/>
      <c r="F17" s="33"/>
      <c r="G17" s="33"/>
      <c r="H17" s="33"/>
      <c r="I17" s="27" t="s">
        <v>25</v>
      </c>
      <c r="J17" s="28" t="str">
        <f>'Rekapitulace stavby'!AN13</f>
        <v>Vyplň údaj</v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hidden="1" customHeight="1">
      <c r="A18" s="33"/>
      <c r="B18" s="34"/>
      <c r="C18" s="33"/>
      <c r="D18" s="33"/>
      <c r="E18" s="265" t="str">
        <f>'Rekapitulace stavby'!E14</f>
        <v>Vyplň údaj</v>
      </c>
      <c r="F18" s="226"/>
      <c r="G18" s="226"/>
      <c r="H18" s="226"/>
      <c r="I18" s="27" t="s">
        <v>27</v>
      </c>
      <c r="J18" s="28" t="str">
        <f>'Rekapitulace stavby'!AN14</f>
        <v>Vyplň údaj</v>
      </c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hidden="1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hidden="1" customHeight="1">
      <c r="A20" s="33"/>
      <c r="B20" s="34"/>
      <c r="C20" s="33"/>
      <c r="D20" s="27" t="s">
        <v>30</v>
      </c>
      <c r="E20" s="33"/>
      <c r="F20" s="33"/>
      <c r="G20" s="33"/>
      <c r="H20" s="33"/>
      <c r="I20" s="27" t="s">
        <v>25</v>
      </c>
      <c r="J20" s="25" t="str">
        <f>IF('Rekapitulace stavby'!AN16="","",'Rekapitulace stavby'!AN16)</f>
        <v/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hidden="1" customHeight="1">
      <c r="A21" s="33"/>
      <c r="B21" s="34"/>
      <c r="C21" s="33"/>
      <c r="D21" s="33"/>
      <c r="E21" s="25" t="str">
        <f>IF('Rekapitulace stavby'!E17="","",'Rekapitulace stavby'!E17)</f>
        <v xml:space="preserve"> </v>
      </c>
      <c r="F21" s="33"/>
      <c r="G21" s="33"/>
      <c r="H21" s="33"/>
      <c r="I21" s="27" t="s">
        <v>27</v>
      </c>
      <c r="J21" s="25" t="str">
        <f>IF('Rekapitulace stavby'!AN17="","",'Rekapitulace stavby'!AN17)</f>
        <v/>
      </c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hidden="1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hidden="1" customHeight="1">
      <c r="A23" s="33"/>
      <c r="B23" s="34"/>
      <c r="C23" s="33"/>
      <c r="D23" s="27" t="s">
        <v>32</v>
      </c>
      <c r="E23" s="33"/>
      <c r="F23" s="33"/>
      <c r="G23" s="33"/>
      <c r="H23" s="33"/>
      <c r="I23" s="27" t="s">
        <v>25</v>
      </c>
      <c r="J23" s="25" t="str">
        <f>IF('Rekapitulace stavby'!AN19="","",'Rekapitulace stavby'!AN19)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hidden="1" customHeight="1">
      <c r="A24" s="33"/>
      <c r="B24" s="34"/>
      <c r="C24" s="33"/>
      <c r="D24" s="33"/>
      <c r="E24" s="25" t="str">
        <f>IF('Rekapitulace stavby'!E20="","",'Rekapitulace stavby'!E20)</f>
        <v xml:space="preserve"> </v>
      </c>
      <c r="F24" s="33"/>
      <c r="G24" s="33"/>
      <c r="H24" s="33"/>
      <c r="I24" s="27" t="s">
        <v>27</v>
      </c>
      <c r="J24" s="25" t="str">
        <f>IF('Rekapitulace stavby'!AN20="","",'Rekapitulace stavby'!AN20)</f>
        <v/>
      </c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hidden="1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hidden="1" customHeight="1">
      <c r="A26" s="33"/>
      <c r="B26" s="34"/>
      <c r="C26" s="33"/>
      <c r="D26" s="27" t="s">
        <v>33</v>
      </c>
      <c r="E26" s="33"/>
      <c r="F26" s="33"/>
      <c r="G26" s="33"/>
      <c r="H26" s="33"/>
      <c r="I26" s="33"/>
      <c r="J26" s="33"/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hidden="1" customHeight="1">
      <c r="A27" s="108"/>
      <c r="B27" s="109"/>
      <c r="C27" s="108"/>
      <c r="D27" s="108"/>
      <c r="E27" s="231" t="s">
        <v>1</v>
      </c>
      <c r="F27" s="231"/>
      <c r="G27" s="231"/>
      <c r="H27" s="231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5" hidden="1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hidden="1" customHeight="1">
      <c r="A29" s="33"/>
      <c r="B29" s="34"/>
      <c r="C29" s="33"/>
      <c r="D29" s="67"/>
      <c r="E29" s="67"/>
      <c r="F29" s="67"/>
      <c r="G29" s="67"/>
      <c r="H29" s="67"/>
      <c r="I29" s="67"/>
      <c r="J29" s="67"/>
      <c r="K29" s="67"/>
      <c r="L29" s="4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hidden="1" customHeight="1">
      <c r="A30" s="33"/>
      <c r="B30" s="34"/>
      <c r="C30" s="33"/>
      <c r="D30" s="111" t="s">
        <v>36</v>
      </c>
      <c r="E30" s="33"/>
      <c r="F30" s="33"/>
      <c r="G30" s="33"/>
      <c r="H30" s="33"/>
      <c r="I30" s="33"/>
      <c r="J30" s="72">
        <f>ROUND(J136, 2)</f>
        <v>112125</v>
      </c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hidden="1" customHeight="1">
      <c r="A32" s="33"/>
      <c r="B32" s="34"/>
      <c r="C32" s="33"/>
      <c r="D32" s="33"/>
      <c r="E32" s="33"/>
      <c r="F32" s="37" t="s">
        <v>38</v>
      </c>
      <c r="G32" s="33"/>
      <c r="H32" s="33"/>
      <c r="I32" s="37" t="s">
        <v>37</v>
      </c>
      <c r="J32" s="37" t="s">
        <v>39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4"/>
      <c r="C33" s="33"/>
      <c r="D33" s="112" t="s">
        <v>40</v>
      </c>
      <c r="E33" s="27" t="s">
        <v>41</v>
      </c>
      <c r="F33" s="113">
        <f>ROUND((SUM(BE136:BE428)),  2)</f>
        <v>112125</v>
      </c>
      <c r="G33" s="33"/>
      <c r="H33" s="33"/>
      <c r="I33" s="114">
        <v>0.21</v>
      </c>
      <c r="J33" s="113">
        <f>ROUND(((SUM(BE136:BE428))*I33),  2)</f>
        <v>23546.25</v>
      </c>
      <c r="K33" s="33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27" t="s">
        <v>42</v>
      </c>
      <c r="F34" s="113">
        <f>ROUND((SUM(BF136:BF428)),  2)</f>
        <v>0</v>
      </c>
      <c r="G34" s="33"/>
      <c r="H34" s="33"/>
      <c r="I34" s="114">
        <v>0.12</v>
      </c>
      <c r="J34" s="113">
        <f>ROUND(((SUM(BF136:BF428))*I34),  2)</f>
        <v>0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7" t="s">
        <v>43</v>
      </c>
      <c r="F35" s="113">
        <f>ROUND((SUM(BG136:BG428)),  2)</f>
        <v>0</v>
      </c>
      <c r="G35" s="33"/>
      <c r="H35" s="33"/>
      <c r="I35" s="114">
        <v>0.21</v>
      </c>
      <c r="J35" s="113">
        <f>0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44</v>
      </c>
      <c r="F36" s="113">
        <f>ROUND((SUM(BH136:BH428)),  2)</f>
        <v>0</v>
      </c>
      <c r="G36" s="33"/>
      <c r="H36" s="33"/>
      <c r="I36" s="114">
        <v>0.12</v>
      </c>
      <c r="J36" s="113">
        <f>0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45</v>
      </c>
      <c r="F37" s="113">
        <f>ROUND((SUM(BI136:BI428)),  2)</f>
        <v>0</v>
      </c>
      <c r="G37" s="33"/>
      <c r="H37" s="33"/>
      <c r="I37" s="114">
        <v>0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hidden="1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hidden="1" customHeight="1">
      <c r="A39" s="33"/>
      <c r="B39" s="34"/>
      <c r="C39" s="106"/>
      <c r="D39" s="115" t="s">
        <v>46</v>
      </c>
      <c r="E39" s="61"/>
      <c r="F39" s="61"/>
      <c r="G39" s="116" t="s">
        <v>47</v>
      </c>
      <c r="H39" s="117" t="s">
        <v>48</v>
      </c>
      <c r="I39" s="61"/>
      <c r="J39" s="118">
        <f>SUM(J30:J37)</f>
        <v>135671.25</v>
      </c>
      <c r="K39" s="119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47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7" t="s">
        <v>122</v>
      </c>
      <c r="D86" s="33"/>
      <c r="E86" s="33"/>
      <c r="F86" s="33"/>
      <c r="G86" s="33"/>
      <c r="H86" s="33"/>
      <c r="I86" s="33"/>
      <c r="J86" s="33"/>
      <c r="K86" s="33"/>
      <c r="L86" s="4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3"/>
      <c r="D87" s="33"/>
      <c r="E87" s="221" t="str">
        <f>E9</f>
        <v>01 - Stavebně konstrukční řešení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7" t="s">
        <v>20</v>
      </c>
      <c r="D89" s="33"/>
      <c r="E89" s="33"/>
      <c r="F89" s="25" t="str">
        <f>F12</f>
        <v>Bohumín</v>
      </c>
      <c r="G89" s="33"/>
      <c r="H89" s="33"/>
      <c r="I89" s="27" t="s">
        <v>22</v>
      </c>
      <c r="J89" s="56" t="str">
        <f>IF(J12="","",J12)</f>
        <v>14. 4. 2025</v>
      </c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7" t="s">
        <v>24</v>
      </c>
      <c r="D91" s="33"/>
      <c r="E91" s="33"/>
      <c r="F91" s="25" t="str">
        <f>E15</f>
        <v xml:space="preserve"> </v>
      </c>
      <c r="G91" s="33"/>
      <c r="H91" s="33"/>
      <c r="I91" s="27" t="s">
        <v>30</v>
      </c>
      <c r="J91" s="30" t="str">
        <f>E21</f>
        <v xml:space="preserve"> 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7" t="s">
        <v>28</v>
      </c>
      <c r="D92" s="33"/>
      <c r="E92" s="33"/>
      <c r="F92" s="25" t="str">
        <f>IF(E18="","",E18)</f>
        <v>Vyplň údaj</v>
      </c>
      <c r="G92" s="33"/>
      <c r="H92" s="33"/>
      <c r="I92" s="27" t="s">
        <v>32</v>
      </c>
      <c r="J92" s="30" t="str">
        <f>E24</f>
        <v xml:space="preserve"> </v>
      </c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3"/>
      <c r="D93" s="33"/>
      <c r="E93" s="33"/>
      <c r="F93" s="33"/>
      <c r="G93" s="33"/>
      <c r="H93" s="33"/>
      <c r="I93" s="33"/>
      <c r="J93" s="33"/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22" t="s">
        <v>125</v>
      </c>
      <c r="D94" s="106"/>
      <c r="E94" s="106"/>
      <c r="F94" s="106"/>
      <c r="G94" s="106"/>
      <c r="H94" s="106"/>
      <c r="I94" s="106"/>
      <c r="J94" s="123" t="s">
        <v>126</v>
      </c>
      <c r="K94" s="106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24" t="s">
        <v>127</v>
      </c>
      <c r="D96" s="33"/>
      <c r="E96" s="33"/>
      <c r="F96" s="33"/>
      <c r="G96" s="33"/>
      <c r="H96" s="33"/>
      <c r="I96" s="33"/>
      <c r="J96" s="72">
        <f>J136</f>
        <v>112125</v>
      </c>
      <c r="K96" s="33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7" t="s">
        <v>128</v>
      </c>
    </row>
    <row r="97" spans="2:12" s="9" customFormat="1" ht="24.95" customHeight="1">
      <c r="B97" s="125"/>
      <c r="D97" s="126" t="s">
        <v>129</v>
      </c>
      <c r="E97" s="127"/>
      <c r="F97" s="127"/>
      <c r="G97" s="127"/>
      <c r="H97" s="127"/>
      <c r="I97" s="127"/>
      <c r="J97" s="128">
        <f>J137</f>
        <v>0</v>
      </c>
      <c r="L97" s="125"/>
    </row>
    <row r="98" spans="2:12" s="10" customFormat="1" ht="19.899999999999999" customHeight="1">
      <c r="B98" s="129"/>
      <c r="D98" s="130" t="s">
        <v>130</v>
      </c>
      <c r="E98" s="131"/>
      <c r="F98" s="131"/>
      <c r="G98" s="131"/>
      <c r="H98" s="131"/>
      <c r="I98" s="131"/>
      <c r="J98" s="132">
        <f>J138</f>
        <v>0</v>
      </c>
      <c r="L98" s="129"/>
    </row>
    <row r="99" spans="2:12" s="10" customFormat="1" ht="19.899999999999999" customHeight="1">
      <c r="B99" s="129"/>
      <c r="D99" s="130" t="s">
        <v>131</v>
      </c>
      <c r="E99" s="131"/>
      <c r="F99" s="131"/>
      <c r="G99" s="131"/>
      <c r="H99" s="131"/>
      <c r="I99" s="131"/>
      <c r="J99" s="132">
        <f>J142</f>
        <v>0</v>
      </c>
      <c r="L99" s="129"/>
    </row>
    <row r="100" spans="2:12" s="10" customFormat="1" ht="19.899999999999999" customHeight="1">
      <c r="B100" s="129"/>
      <c r="D100" s="130" t="s">
        <v>132</v>
      </c>
      <c r="E100" s="131"/>
      <c r="F100" s="131"/>
      <c r="G100" s="131"/>
      <c r="H100" s="131"/>
      <c r="I100" s="131"/>
      <c r="J100" s="132">
        <f>J195</f>
        <v>0</v>
      </c>
      <c r="L100" s="129"/>
    </row>
    <row r="101" spans="2:12" s="10" customFormat="1" ht="19.899999999999999" customHeight="1">
      <c r="B101" s="129"/>
      <c r="D101" s="130" t="s">
        <v>133</v>
      </c>
      <c r="E101" s="131"/>
      <c r="F101" s="131"/>
      <c r="G101" s="131"/>
      <c r="H101" s="131"/>
      <c r="I101" s="131"/>
      <c r="J101" s="132">
        <f>J231</f>
        <v>0</v>
      </c>
      <c r="L101" s="129"/>
    </row>
    <row r="102" spans="2:12" s="10" customFormat="1" ht="19.899999999999999" customHeight="1">
      <c r="B102" s="129"/>
      <c r="D102" s="130" t="s">
        <v>134</v>
      </c>
      <c r="E102" s="131"/>
      <c r="F102" s="131"/>
      <c r="G102" s="131"/>
      <c r="H102" s="131"/>
      <c r="I102" s="131"/>
      <c r="J102" s="132">
        <f>J241</f>
        <v>0</v>
      </c>
      <c r="L102" s="129"/>
    </row>
    <row r="103" spans="2:12" s="9" customFormat="1" ht="24.95" customHeight="1">
      <c r="B103" s="125"/>
      <c r="D103" s="126" t="s">
        <v>135</v>
      </c>
      <c r="E103" s="127"/>
      <c r="F103" s="127"/>
      <c r="G103" s="127"/>
      <c r="H103" s="127"/>
      <c r="I103" s="127"/>
      <c r="J103" s="128">
        <f>J244</f>
        <v>112125</v>
      </c>
      <c r="L103" s="125"/>
    </row>
    <row r="104" spans="2:12" s="10" customFormat="1" ht="19.899999999999999" customHeight="1">
      <c r="B104" s="129"/>
      <c r="D104" s="130" t="s">
        <v>136</v>
      </c>
      <c r="E104" s="131"/>
      <c r="F104" s="131"/>
      <c r="G104" s="131"/>
      <c r="H104" s="131"/>
      <c r="I104" s="131"/>
      <c r="J104" s="132">
        <f>J245</f>
        <v>0</v>
      </c>
      <c r="L104" s="129"/>
    </row>
    <row r="105" spans="2:12" s="10" customFormat="1" ht="19.899999999999999" customHeight="1">
      <c r="B105" s="129"/>
      <c r="D105" s="130" t="s">
        <v>137</v>
      </c>
      <c r="E105" s="131"/>
      <c r="F105" s="131"/>
      <c r="G105" s="131"/>
      <c r="H105" s="131"/>
      <c r="I105" s="131"/>
      <c r="J105" s="132">
        <f>J251</f>
        <v>0</v>
      </c>
      <c r="L105" s="129"/>
    </row>
    <row r="106" spans="2:12" s="10" customFormat="1" ht="19.899999999999999" customHeight="1">
      <c r="B106" s="129"/>
      <c r="D106" s="130" t="s">
        <v>138</v>
      </c>
      <c r="E106" s="131"/>
      <c r="F106" s="131"/>
      <c r="G106" s="131"/>
      <c r="H106" s="131"/>
      <c r="I106" s="131"/>
      <c r="J106" s="132">
        <f>J256</f>
        <v>0</v>
      </c>
      <c r="L106" s="129"/>
    </row>
    <row r="107" spans="2:12" s="10" customFormat="1" ht="19.899999999999999" customHeight="1">
      <c r="B107" s="129"/>
      <c r="D107" s="130" t="s">
        <v>139</v>
      </c>
      <c r="E107" s="131"/>
      <c r="F107" s="131"/>
      <c r="G107" s="131"/>
      <c r="H107" s="131"/>
      <c r="I107" s="131"/>
      <c r="J107" s="132">
        <f>J278</f>
        <v>0</v>
      </c>
      <c r="L107" s="129"/>
    </row>
    <row r="108" spans="2:12" s="10" customFormat="1" ht="19.899999999999999" customHeight="1">
      <c r="B108" s="129"/>
      <c r="D108" s="130" t="s">
        <v>140</v>
      </c>
      <c r="E108" s="131"/>
      <c r="F108" s="131"/>
      <c r="G108" s="131"/>
      <c r="H108" s="131"/>
      <c r="I108" s="131"/>
      <c r="J108" s="132">
        <f>J301</f>
        <v>0</v>
      </c>
      <c r="L108" s="129"/>
    </row>
    <row r="109" spans="2:12" s="10" customFormat="1" ht="19.899999999999999" customHeight="1">
      <c r="B109" s="129"/>
      <c r="D109" s="130" t="s">
        <v>141</v>
      </c>
      <c r="E109" s="131"/>
      <c r="F109" s="131"/>
      <c r="G109" s="131"/>
      <c r="H109" s="131"/>
      <c r="I109" s="131"/>
      <c r="J109" s="132">
        <f>J311</f>
        <v>0</v>
      </c>
      <c r="L109" s="129"/>
    </row>
    <row r="110" spans="2:12" s="10" customFormat="1" ht="19.899999999999999" customHeight="1">
      <c r="B110" s="129"/>
      <c r="D110" s="130" t="s">
        <v>142</v>
      </c>
      <c r="E110" s="131"/>
      <c r="F110" s="131"/>
      <c r="G110" s="131"/>
      <c r="H110" s="131"/>
      <c r="I110" s="131"/>
      <c r="J110" s="132">
        <f>J318</f>
        <v>112125</v>
      </c>
      <c r="L110" s="129"/>
    </row>
    <row r="111" spans="2:12" s="10" customFormat="1" ht="19.899999999999999" customHeight="1">
      <c r="B111" s="129"/>
      <c r="D111" s="130" t="s">
        <v>143</v>
      </c>
      <c r="E111" s="131"/>
      <c r="F111" s="131"/>
      <c r="G111" s="131"/>
      <c r="H111" s="131"/>
      <c r="I111" s="131"/>
      <c r="J111" s="132">
        <f>J342</f>
        <v>0</v>
      </c>
      <c r="L111" s="129"/>
    </row>
    <row r="112" spans="2:12" s="10" customFormat="1" ht="19.899999999999999" customHeight="1">
      <c r="B112" s="129"/>
      <c r="D112" s="130" t="s">
        <v>144</v>
      </c>
      <c r="E112" s="131"/>
      <c r="F112" s="131"/>
      <c r="G112" s="131"/>
      <c r="H112" s="131"/>
      <c r="I112" s="131"/>
      <c r="J112" s="132">
        <f>J361</f>
        <v>0</v>
      </c>
      <c r="L112" s="129"/>
    </row>
    <row r="113" spans="1:31" s="10" customFormat="1" ht="19.899999999999999" customHeight="1">
      <c r="B113" s="129"/>
      <c r="D113" s="130" t="s">
        <v>145</v>
      </c>
      <c r="E113" s="131"/>
      <c r="F113" s="131"/>
      <c r="G113" s="131"/>
      <c r="H113" s="131"/>
      <c r="I113" s="131"/>
      <c r="J113" s="132">
        <f>J393</f>
        <v>0</v>
      </c>
      <c r="L113" s="129"/>
    </row>
    <row r="114" spans="1:31" s="9" customFormat="1" ht="24.95" customHeight="1">
      <c r="B114" s="125"/>
      <c r="D114" s="126" t="s">
        <v>146</v>
      </c>
      <c r="E114" s="127"/>
      <c r="F114" s="127"/>
      <c r="G114" s="127"/>
      <c r="H114" s="127"/>
      <c r="I114" s="127"/>
      <c r="J114" s="128">
        <f>J416</f>
        <v>0</v>
      </c>
      <c r="L114" s="125"/>
    </row>
    <row r="115" spans="1:31" s="9" customFormat="1" ht="24.95" customHeight="1">
      <c r="B115" s="125"/>
      <c r="D115" s="126" t="s">
        <v>147</v>
      </c>
      <c r="E115" s="127"/>
      <c r="F115" s="127"/>
      <c r="G115" s="127"/>
      <c r="H115" s="127"/>
      <c r="I115" s="127"/>
      <c r="J115" s="128">
        <f>J423</f>
        <v>0</v>
      </c>
      <c r="L115" s="125"/>
    </row>
    <row r="116" spans="1:31" s="9" customFormat="1" ht="24.95" customHeight="1">
      <c r="B116" s="125"/>
      <c r="D116" s="126" t="s">
        <v>148</v>
      </c>
      <c r="E116" s="127"/>
      <c r="F116" s="127"/>
      <c r="G116" s="127"/>
      <c r="H116" s="127"/>
      <c r="I116" s="127"/>
      <c r="J116" s="128">
        <f>J427</f>
        <v>0</v>
      </c>
      <c r="L116" s="125"/>
    </row>
    <row r="117" spans="1:31" s="2" customFormat="1" ht="21.75" customHeight="1">
      <c r="A117" s="33"/>
      <c r="B117" s="34"/>
      <c r="C117" s="33"/>
      <c r="D117" s="33"/>
      <c r="E117" s="33"/>
      <c r="F117" s="33"/>
      <c r="G117" s="33"/>
      <c r="H117" s="33"/>
      <c r="I117" s="33"/>
      <c r="J117" s="33"/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31" s="2" customFormat="1" ht="6.95" customHeight="1">
      <c r="A118" s="33"/>
      <c r="B118" s="48"/>
      <c r="C118" s="49"/>
      <c r="D118" s="49"/>
      <c r="E118" s="49"/>
      <c r="F118" s="49"/>
      <c r="G118" s="49"/>
      <c r="H118" s="49"/>
      <c r="I118" s="49"/>
      <c r="J118" s="49"/>
      <c r="K118" s="49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22" spans="1:31" s="2" customFormat="1" ht="6.95" customHeight="1">
      <c r="A122" s="33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4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31" s="2" customFormat="1" ht="24.95" customHeight="1">
      <c r="A123" s="33"/>
      <c r="B123" s="34"/>
      <c r="C123" s="21" t="s">
        <v>149</v>
      </c>
      <c r="D123" s="33"/>
      <c r="E123" s="33"/>
      <c r="F123" s="33"/>
      <c r="G123" s="33"/>
      <c r="H123" s="33"/>
      <c r="I123" s="33"/>
      <c r="J123" s="33"/>
      <c r="K123" s="33"/>
      <c r="L123" s="4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31" s="2" customFormat="1" ht="6.95" customHeight="1">
      <c r="A124" s="33"/>
      <c r="B124" s="34"/>
      <c r="C124" s="33"/>
      <c r="D124" s="33"/>
      <c r="E124" s="33"/>
      <c r="F124" s="33"/>
      <c r="G124" s="33"/>
      <c r="H124" s="33"/>
      <c r="I124" s="33"/>
      <c r="J124" s="33"/>
      <c r="K124" s="33"/>
      <c r="L124" s="4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</row>
    <row r="125" spans="1:31" s="2" customFormat="1" ht="12" customHeight="1">
      <c r="A125" s="33"/>
      <c r="B125" s="34"/>
      <c r="C125" s="27" t="s">
        <v>16</v>
      </c>
      <c r="D125" s="33"/>
      <c r="E125" s="33"/>
      <c r="F125" s="33"/>
      <c r="G125" s="33"/>
      <c r="H125" s="33"/>
      <c r="I125" s="33"/>
      <c r="J125" s="33"/>
      <c r="K125" s="33"/>
      <c r="L125" s="4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</row>
    <row r="126" spans="1:31" s="2" customFormat="1" ht="26.25" customHeight="1">
      <c r="A126" s="33"/>
      <c r="B126" s="34"/>
      <c r="C126" s="33"/>
      <c r="D126" s="33"/>
      <c r="E126" s="262" t="str">
        <f>E7</f>
        <v>MŠ Tovární - rekonstrukce elektroinstalace vč. stavebních úprav, MŠ Tovární 427, Bohumín</v>
      </c>
      <c r="F126" s="263"/>
      <c r="G126" s="263"/>
      <c r="H126" s="263"/>
      <c r="I126" s="33"/>
      <c r="J126" s="33"/>
      <c r="K126" s="33"/>
      <c r="L126" s="4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</row>
    <row r="127" spans="1:31" s="2" customFormat="1" ht="12" customHeight="1">
      <c r="A127" s="33"/>
      <c r="B127" s="34"/>
      <c r="C127" s="27" t="s">
        <v>122</v>
      </c>
      <c r="D127" s="33"/>
      <c r="E127" s="33"/>
      <c r="F127" s="33"/>
      <c r="G127" s="33"/>
      <c r="H127" s="33"/>
      <c r="I127" s="33"/>
      <c r="J127" s="33"/>
      <c r="K127" s="33"/>
      <c r="L127" s="4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</row>
    <row r="128" spans="1:31" s="2" customFormat="1" ht="16.5" customHeight="1">
      <c r="A128" s="33"/>
      <c r="B128" s="34"/>
      <c r="C128" s="33"/>
      <c r="D128" s="33"/>
      <c r="E128" s="221" t="str">
        <f>E9</f>
        <v>01 - Stavebně konstrukční řešení</v>
      </c>
      <c r="F128" s="264"/>
      <c r="G128" s="264"/>
      <c r="H128" s="264"/>
      <c r="I128" s="33"/>
      <c r="J128" s="33"/>
      <c r="K128" s="33"/>
      <c r="L128" s="4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  <row r="129" spans="1:65" s="2" customFormat="1" ht="6.95" customHeight="1">
      <c r="A129" s="33"/>
      <c r="B129" s="34"/>
      <c r="C129" s="33"/>
      <c r="D129" s="33"/>
      <c r="E129" s="33"/>
      <c r="F129" s="33"/>
      <c r="G129" s="33"/>
      <c r="H129" s="33"/>
      <c r="I129" s="33"/>
      <c r="J129" s="33"/>
      <c r="K129" s="33"/>
      <c r="L129" s="4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</row>
    <row r="130" spans="1:65" s="2" customFormat="1" ht="12" customHeight="1">
      <c r="A130" s="33"/>
      <c r="B130" s="34"/>
      <c r="C130" s="27" t="s">
        <v>20</v>
      </c>
      <c r="D130" s="33"/>
      <c r="E130" s="33"/>
      <c r="F130" s="25" t="str">
        <f>F12</f>
        <v>Bohumín</v>
      </c>
      <c r="G130" s="33"/>
      <c r="H130" s="33"/>
      <c r="I130" s="27" t="s">
        <v>22</v>
      </c>
      <c r="J130" s="56" t="str">
        <f>IF(J12="","",J12)</f>
        <v>14. 4. 2025</v>
      </c>
      <c r="K130" s="33"/>
      <c r="L130" s="4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</row>
    <row r="131" spans="1:65" s="2" customFormat="1" ht="6.95" customHeight="1">
      <c r="A131" s="33"/>
      <c r="B131" s="34"/>
      <c r="C131" s="33"/>
      <c r="D131" s="33"/>
      <c r="E131" s="33"/>
      <c r="F131" s="33"/>
      <c r="G131" s="33"/>
      <c r="H131" s="33"/>
      <c r="I131" s="33"/>
      <c r="J131" s="33"/>
      <c r="K131" s="33"/>
      <c r="L131" s="4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  <row r="132" spans="1:65" s="2" customFormat="1" ht="15.2" customHeight="1">
      <c r="A132" s="33"/>
      <c r="B132" s="34"/>
      <c r="C132" s="27" t="s">
        <v>24</v>
      </c>
      <c r="D132" s="33"/>
      <c r="E132" s="33"/>
      <c r="F132" s="25" t="str">
        <f>E15</f>
        <v xml:space="preserve"> </v>
      </c>
      <c r="G132" s="33"/>
      <c r="H132" s="33"/>
      <c r="I132" s="27" t="s">
        <v>30</v>
      </c>
      <c r="J132" s="30" t="str">
        <f>E21</f>
        <v xml:space="preserve"> </v>
      </c>
      <c r="K132" s="33"/>
      <c r="L132" s="4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</row>
    <row r="133" spans="1:65" s="2" customFormat="1" ht="15.2" customHeight="1">
      <c r="A133" s="33"/>
      <c r="B133" s="34"/>
      <c r="C133" s="27" t="s">
        <v>28</v>
      </c>
      <c r="D133" s="33"/>
      <c r="E133" s="33"/>
      <c r="F133" s="25" t="str">
        <f>IF(E18="","",E18)</f>
        <v>Vyplň údaj</v>
      </c>
      <c r="G133" s="33"/>
      <c r="H133" s="33"/>
      <c r="I133" s="27" t="s">
        <v>32</v>
      </c>
      <c r="J133" s="30" t="str">
        <f>E24</f>
        <v xml:space="preserve"> </v>
      </c>
      <c r="K133" s="33"/>
      <c r="L133" s="4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  <row r="134" spans="1:65" s="2" customFormat="1" ht="10.35" customHeight="1">
      <c r="A134" s="33"/>
      <c r="B134" s="34"/>
      <c r="C134" s="33"/>
      <c r="D134" s="33"/>
      <c r="E134" s="33"/>
      <c r="F134" s="33"/>
      <c r="G134" s="33"/>
      <c r="H134" s="33"/>
      <c r="I134" s="33"/>
      <c r="J134" s="33"/>
      <c r="K134" s="33"/>
      <c r="L134" s="4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</row>
    <row r="135" spans="1:65" s="11" customFormat="1" ht="29.25" customHeight="1">
      <c r="A135" s="133"/>
      <c r="B135" s="134"/>
      <c r="C135" s="135" t="s">
        <v>150</v>
      </c>
      <c r="D135" s="136" t="s">
        <v>61</v>
      </c>
      <c r="E135" s="136" t="s">
        <v>57</v>
      </c>
      <c r="F135" s="136" t="s">
        <v>58</v>
      </c>
      <c r="G135" s="136" t="s">
        <v>151</v>
      </c>
      <c r="H135" s="136" t="s">
        <v>152</v>
      </c>
      <c r="I135" s="136" t="s">
        <v>153</v>
      </c>
      <c r="J135" s="136" t="s">
        <v>126</v>
      </c>
      <c r="K135" s="137" t="s">
        <v>154</v>
      </c>
      <c r="L135" s="138"/>
      <c r="M135" s="63" t="s">
        <v>1</v>
      </c>
      <c r="N135" s="64" t="s">
        <v>40</v>
      </c>
      <c r="O135" s="64" t="s">
        <v>155</v>
      </c>
      <c r="P135" s="64" t="s">
        <v>156</v>
      </c>
      <c r="Q135" s="64" t="s">
        <v>157</v>
      </c>
      <c r="R135" s="64" t="s">
        <v>158</v>
      </c>
      <c r="S135" s="64" t="s">
        <v>159</v>
      </c>
      <c r="T135" s="65" t="s">
        <v>160</v>
      </c>
      <c r="U135" s="133"/>
      <c r="V135" s="133"/>
      <c r="W135" s="133"/>
      <c r="X135" s="133"/>
      <c r="Y135" s="133"/>
      <c r="Z135" s="133"/>
      <c r="AA135" s="133"/>
      <c r="AB135" s="133"/>
      <c r="AC135" s="133"/>
      <c r="AD135" s="133"/>
      <c r="AE135" s="133"/>
    </row>
    <row r="136" spans="1:65" s="2" customFormat="1" ht="22.9" customHeight="1">
      <c r="A136" s="33"/>
      <c r="B136" s="34"/>
      <c r="C136" s="70" t="s">
        <v>161</v>
      </c>
      <c r="D136" s="33"/>
      <c r="E136" s="33"/>
      <c r="F136" s="33"/>
      <c r="G136" s="33"/>
      <c r="H136" s="33"/>
      <c r="I136" s="33"/>
      <c r="J136" s="139">
        <f>BK136</f>
        <v>112125</v>
      </c>
      <c r="K136" s="33"/>
      <c r="L136" s="34"/>
      <c r="M136" s="66"/>
      <c r="N136" s="57"/>
      <c r="O136" s="67"/>
      <c r="P136" s="140">
        <f>P137+P244+P416+P423+P427</f>
        <v>0</v>
      </c>
      <c r="Q136" s="67"/>
      <c r="R136" s="140">
        <f>R137+R244+R416+R423+R427</f>
        <v>38.212859170000002</v>
      </c>
      <c r="S136" s="67"/>
      <c r="T136" s="141">
        <f>T137+T244+T416+T423+T427</f>
        <v>54.910959999999996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7" t="s">
        <v>75</v>
      </c>
      <c r="AU136" s="17" t="s">
        <v>128</v>
      </c>
      <c r="BK136" s="142">
        <f>BK137+BK244+BK416+BK423+BK427</f>
        <v>112125</v>
      </c>
    </row>
    <row r="137" spans="1:65" s="12" customFormat="1" ht="25.9" customHeight="1">
      <c r="B137" s="143"/>
      <c r="D137" s="144" t="s">
        <v>75</v>
      </c>
      <c r="E137" s="145" t="s">
        <v>162</v>
      </c>
      <c r="F137" s="145" t="s">
        <v>163</v>
      </c>
      <c r="I137" s="146"/>
      <c r="J137" s="147">
        <f>BK137</f>
        <v>0</v>
      </c>
      <c r="L137" s="143"/>
      <c r="M137" s="148"/>
      <c r="N137" s="149"/>
      <c r="O137" s="149"/>
      <c r="P137" s="150">
        <f>P138+P142+P195+P231+P241</f>
        <v>0</v>
      </c>
      <c r="Q137" s="149"/>
      <c r="R137" s="150">
        <f>R138+R142+R195+R231+R241</f>
        <v>25.3416572</v>
      </c>
      <c r="S137" s="149"/>
      <c r="T137" s="151">
        <f>T138+T142+T195+T231+T241</f>
        <v>48.641999999999996</v>
      </c>
      <c r="AR137" s="144" t="s">
        <v>84</v>
      </c>
      <c r="AT137" s="152" t="s">
        <v>75</v>
      </c>
      <c r="AU137" s="152" t="s">
        <v>76</v>
      </c>
      <c r="AY137" s="144" t="s">
        <v>164</v>
      </c>
      <c r="BK137" s="153">
        <f>BK138+BK142+BK195+BK231+BK241</f>
        <v>0</v>
      </c>
    </row>
    <row r="138" spans="1:65" s="12" customFormat="1" ht="22.9" customHeight="1">
      <c r="B138" s="143"/>
      <c r="D138" s="144" t="s">
        <v>75</v>
      </c>
      <c r="E138" s="154" t="s">
        <v>165</v>
      </c>
      <c r="F138" s="154" t="s">
        <v>166</v>
      </c>
      <c r="I138" s="146"/>
      <c r="J138" s="155">
        <f>BK138</f>
        <v>0</v>
      </c>
      <c r="L138" s="143"/>
      <c r="M138" s="148"/>
      <c r="N138" s="149"/>
      <c r="O138" s="149"/>
      <c r="P138" s="150">
        <f>SUM(P139:P141)</f>
        <v>0</v>
      </c>
      <c r="Q138" s="149"/>
      <c r="R138" s="150">
        <f>SUM(R139:R141)</f>
        <v>0.11620800000000001</v>
      </c>
      <c r="S138" s="149"/>
      <c r="T138" s="151">
        <f>SUM(T139:T141)</f>
        <v>0</v>
      </c>
      <c r="AR138" s="144" t="s">
        <v>84</v>
      </c>
      <c r="AT138" s="152" t="s">
        <v>75</v>
      </c>
      <c r="AU138" s="152" t="s">
        <v>84</v>
      </c>
      <c r="AY138" s="144" t="s">
        <v>164</v>
      </c>
      <c r="BK138" s="153">
        <f>SUM(BK139:BK141)</f>
        <v>0</v>
      </c>
    </row>
    <row r="139" spans="1:65" s="2" customFormat="1" ht="49.15" customHeight="1">
      <c r="A139" s="33"/>
      <c r="B139" s="156"/>
      <c r="C139" s="157" t="s">
        <v>84</v>
      </c>
      <c r="D139" s="157" t="s">
        <v>167</v>
      </c>
      <c r="E139" s="158" t="s">
        <v>168</v>
      </c>
      <c r="F139" s="159" t="s">
        <v>169</v>
      </c>
      <c r="G139" s="160" t="s">
        <v>170</v>
      </c>
      <c r="H139" s="161">
        <v>2.16</v>
      </c>
      <c r="I139" s="162"/>
      <c r="J139" s="163">
        <f>ROUND(I139*H139,2)</f>
        <v>0</v>
      </c>
      <c r="K139" s="159" t="s">
        <v>171</v>
      </c>
      <c r="L139" s="34"/>
      <c r="M139" s="164" t="s">
        <v>1</v>
      </c>
      <c r="N139" s="165" t="s">
        <v>41</v>
      </c>
      <c r="O139" s="59"/>
      <c r="P139" s="166">
        <f>O139*H139</f>
        <v>0</v>
      </c>
      <c r="Q139" s="166">
        <v>5.3800000000000001E-2</v>
      </c>
      <c r="R139" s="166">
        <f>Q139*H139</f>
        <v>0.11620800000000001</v>
      </c>
      <c r="S139" s="166">
        <v>0</v>
      </c>
      <c r="T139" s="167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8" t="s">
        <v>172</v>
      </c>
      <c r="AT139" s="168" t="s">
        <v>167</v>
      </c>
      <c r="AU139" s="168" t="s">
        <v>86</v>
      </c>
      <c r="AY139" s="17" t="s">
        <v>164</v>
      </c>
      <c r="BE139" s="102">
        <f>IF(N139="základní",J139,0)</f>
        <v>0</v>
      </c>
      <c r="BF139" s="102">
        <f>IF(N139="snížená",J139,0)</f>
        <v>0</v>
      </c>
      <c r="BG139" s="102">
        <f>IF(N139="zákl. přenesená",J139,0)</f>
        <v>0</v>
      </c>
      <c r="BH139" s="102">
        <f>IF(N139="sníž. přenesená",J139,0)</f>
        <v>0</v>
      </c>
      <c r="BI139" s="102">
        <f>IF(N139="nulová",J139,0)</f>
        <v>0</v>
      </c>
      <c r="BJ139" s="17" t="s">
        <v>84</v>
      </c>
      <c r="BK139" s="102">
        <f>ROUND(I139*H139,2)</f>
        <v>0</v>
      </c>
      <c r="BL139" s="17" t="s">
        <v>172</v>
      </c>
      <c r="BM139" s="168" t="s">
        <v>173</v>
      </c>
    </row>
    <row r="140" spans="1:65" s="2" customFormat="1" ht="11.25">
      <c r="A140" s="33"/>
      <c r="B140" s="34"/>
      <c r="C140" s="33"/>
      <c r="D140" s="169" t="s">
        <v>174</v>
      </c>
      <c r="E140" s="33"/>
      <c r="F140" s="170" t="s">
        <v>175</v>
      </c>
      <c r="G140" s="33"/>
      <c r="H140" s="33"/>
      <c r="I140" s="171"/>
      <c r="J140" s="33"/>
      <c r="K140" s="33"/>
      <c r="L140" s="34"/>
      <c r="M140" s="172"/>
      <c r="N140" s="173"/>
      <c r="O140" s="59"/>
      <c r="P140" s="59"/>
      <c r="Q140" s="59"/>
      <c r="R140" s="59"/>
      <c r="S140" s="59"/>
      <c r="T140" s="60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7" t="s">
        <v>174</v>
      </c>
      <c r="AU140" s="17" t="s">
        <v>86</v>
      </c>
    </row>
    <row r="141" spans="1:65" s="13" customFormat="1" ht="11.25">
      <c r="B141" s="174"/>
      <c r="D141" s="175" t="s">
        <v>176</v>
      </c>
      <c r="E141" s="176" t="s">
        <v>1</v>
      </c>
      <c r="F141" s="177" t="s">
        <v>177</v>
      </c>
      <c r="H141" s="178">
        <v>2.16</v>
      </c>
      <c r="I141" s="179"/>
      <c r="L141" s="174"/>
      <c r="M141" s="180"/>
      <c r="N141" s="181"/>
      <c r="O141" s="181"/>
      <c r="P141" s="181"/>
      <c r="Q141" s="181"/>
      <c r="R141" s="181"/>
      <c r="S141" s="181"/>
      <c r="T141" s="182"/>
      <c r="AT141" s="176" t="s">
        <v>176</v>
      </c>
      <c r="AU141" s="176" t="s">
        <v>86</v>
      </c>
      <c r="AV141" s="13" t="s">
        <v>86</v>
      </c>
      <c r="AW141" s="13" t="s">
        <v>31</v>
      </c>
      <c r="AX141" s="13" t="s">
        <v>84</v>
      </c>
      <c r="AY141" s="176" t="s">
        <v>164</v>
      </c>
    </row>
    <row r="142" spans="1:65" s="12" customFormat="1" ht="22.9" customHeight="1">
      <c r="B142" s="143"/>
      <c r="D142" s="144" t="s">
        <v>75</v>
      </c>
      <c r="E142" s="154" t="s">
        <v>178</v>
      </c>
      <c r="F142" s="154" t="s">
        <v>179</v>
      </c>
      <c r="I142" s="146"/>
      <c r="J142" s="155">
        <f>BK142</f>
        <v>0</v>
      </c>
      <c r="L142" s="143"/>
      <c r="M142" s="148"/>
      <c r="N142" s="149"/>
      <c r="O142" s="149"/>
      <c r="P142" s="150">
        <f>SUM(P143:P194)</f>
        <v>0</v>
      </c>
      <c r="Q142" s="149"/>
      <c r="R142" s="150">
        <f>SUM(R143:R194)</f>
        <v>24.4295112</v>
      </c>
      <c r="S142" s="149"/>
      <c r="T142" s="151">
        <f>SUM(T143:T194)</f>
        <v>0</v>
      </c>
      <c r="AR142" s="144" t="s">
        <v>84</v>
      </c>
      <c r="AT142" s="152" t="s">
        <v>75</v>
      </c>
      <c r="AU142" s="152" t="s">
        <v>84</v>
      </c>
      <c r="AY142" s="144" t="s">
        <v>164</v>
      </c>
      <c r="BK142" s="153">
        <f>SUM(BK143:BK194)</f>
        <v>0</v>
      </c>
    </row>
    <row r="143" spans="1:65" s="2" customFormat="1" ht="24.2" customHeight="1">
      <c r="A143" s="33"/>
      <c r="B143" s="156"/>
      <c r="C143" s="157" t="s">
        <v>86</v>
      </c>
      <c r="D143" s="157" t="s">
        <v>167</v>
      </c>
      <c r="E143" s="158" t="s">
        <v>180</v>
      </c>
      <c r="F143" s="159" t="s">
        <v>181</v>
      </c>
      <c r="G143" s="160" t="s">
        <v>170</v>
      </c>
      <c r="H143" s="161">
        <v>173.36</v>
      </c>
      <c r="I143" s="162"/>
      <c r="J143" s="163">
        <f>ROUND(I143*H143,2)</f>
        <v>0</v>
      </c>
      <c r="K143" s="159" t="s">
        <v>182</v>
      </c>
      <c r="L143" s="34"/>
      <c r="M143" s="164" t="s">
        <v>1</v>
      </c>
      <c r="N143" s="165" t="s">
        <v>41</v>
      </c>
      <c r="O143" s="59"/>
      <c r="P143" s="166">
        <f>O143*H143</f>
        <v>0</v>
      </c>
      <c r="Q143" s="166">
        <v>2.5999999999999998E-4</v>
      </c>
      <c r="R143" s="166">
        <f>Q143*H143</f>
        <v>4.5073599999999998E-2</v>
      </c>
      <c r="S143" s="166">
        <v>0</v>
      </c>
      <c r="T143" s="167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68" t="s">
        <v>172</v>
      </c>
      <c r="AT143" s="168" t="s">
        <v>167</v>
      </c>
      <c r="AU143" s="168" t="s">
        <v>86</v>
      </c>
      <c r="AY143" s="17" t="s">
        <v>164</v>
      </c>
      <c r="BE143" s="102">
        <f>IF(N143="základní",J143,0)</f>
        <v>0</v>
      </c>
      <c r="BF143" s="102">
        <f>IF(N143="snížená",J143,0)</f>
        <v>0</v>
      </c>
      <c r="BG143" s="102">
        <f>IF(N143="zákl. přenesená",J143,0)</f>
        <v>0</v>
      </c>
      <c r="BH143" s="102">
        <f>IF(N143="sníž. přenesená",J143,0)</f>
        <v>0</v>
      </c>
      <c r="BI143" s="102">
        <f>IF(N143="nulová",J143,0)</f>
        <v>0</v>
      </c>
      <c r="BJ143" s="17" t="s">
        <v>84</v>
      </c>
      <c r="BK143" s="102">
        <f>ROUND(I143*H143,2)</f>
        <v>0</v>
      </c>
      <c r="BL143" s="17" t="s">
        <v>172</v>
      </c>
      <c r="BM143" s="168" t="s">
        <v>183</v>
      </c>
    </row>
    <row r="144" spans="1:65" s="2" customFormat="1" ht="11.25">
      <c r="A144" s="33"/>
      <c r="B144" s="34"/>
      <c r="C144" s="33"/>
      <c r="D144" s="169" t="s">
        <v>174</v>
      </c>
      <c r="E144" s="33"/>
      <c r="F144" s="170" t="s">
        <v>184</v>
      </c>
      <c r="G144" s="33"/>
      <c r="H144" s="33"/>
      <c r="I144" s="171"/>
      <c r="J144" s="33"/>
      <c r="K144" s="33"/>
      <c r="L144" s="34"/>
      <c r="M144" s="172"/>
      <c r="N144" s="173"/>
      <c r="O144" s="59"/>
      <c r="P144" s="59"/>
      <c r="Q144" s="59"/>
      <c r="R144" s="59"/>
      <c r="S144" s="59"/>
      <c r="T144" s="60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7" t="s">
        <v>174</v>
      </c>
      <c r="AU144" s="17" t="s">
        <v>86</v>
      </c>
    </row>
    <row r="145" spans="1:65" s="13" customFormat="1" ht="11.25">
      <c r="B145" s="174"/>
      <c r="D145" s="175" t="s">
        <v>176</v>
      </c>
      <c r="E145" s="176" t="s">
        <v>1</v>
      </c>
      <c r="F145" s="177" t="s">
        <v>185</v>
      </c>
      <c r="H145" s="178">
        <v>155.36000000000001</v>
      </c>
      <c r="I145" s="179"/>
      <c r="L145" s="174"/>
      <c r="M145" s="180"/>
      <c r="N145" s="181"/>
      <c r="O145" s="181"/>
      <c r="P145" s="181"/>
      <c r="Q145" s="181"/>
      <c r="R145" s="181"/>
      <c r="S145" s="181"/>
      <c r="T145" s="182"/>
      <c r="AT145" s="176" t="s">
        <v>176</v>
      </c>
      <c r="AU145" s="176" t="s">
        <v>86</v>
      </c>
      <c r="AV145" s="13" t="s">
        <v>86</v>
      </c>
      <c r="AW145" s="13" t="s">
        <v>31</v>
      </c>
      <c r="AX145" s="13" t="s">
        <v>76</v>
      </c>
      <c r="AY145" s="176" t="s">
        <v>164</v>
      </c>
    </row>
    <row r="146" spans="1:65" s="13" customFormat="1" ht="11.25">
      <c r="B146" s="174"/>
      <c r="D146" s="175" t="s">
        <v>176</v>
      </c>
      <c r="E146" s="176" t="s">
        <v>1</v>
      </c>
      <c r="F146" s="177" t="s">
        <v>186</v>
      </c>
      <c r="H146" s="178">
        <v>18</v>
      </c>
      <c r="I146" s="179"/>
      <c r="L146" s="174"/>
      <c r="M146" s="180"/>
      <c r="N146" s="181"/>
      <c r="O146" s="181"/>
      <c r="P146" s="181"/>
      <c r="Q146" s="181"/>
      <c r="R146" s="181"/>
      <c r="S146" s="181"/>
      <c r="T146" s="182"/>
      <c r="AT146" s="176" t="s">
        <v>176</v>
      </c>
      <c r="AU146" s="176" t="s">
        <v>86</v>
      </c>
      <c r="AV146" s="13" t="s">
        <v>86</v>
      </c>
      <c r="AW146" s="13" t="s">
        <v>31</v>
      </c>
      <c r="AX146" s="13" t="s">
        <v>76</v>
      </c>
      <c r="AY146" s="176" t="s">
        <v>164</v>
      </c>
    </row>
    <row r="147" spans="1:65" s="14" customFormat="1" ht="11.25">
      <c r="B147" s="183"/>
      <c r="D147" s="175" t="s">
        <v>176</v>
      </c>
      <c r="E147" s="184" t="s">
        <v>1</v>
      </c>
      <c r="F147" s="185" t="s">
        <v>187</v>
      </c>
      <c r="H147" s="186">
        <v>173.36</v>
      </c>
      <c r="I147" s="187"/>
      <c r="L147" s="183"/>
      <c r="M147" s="188"/>
      <c r="N147" s="189"/>
      <c r="O147" s="189"/>
      <c r="P147" s="189"/>
      <c r="Q147" s="189"/>
      <c r="R147" s="189"/>
      <c r="S147" s="189"/>
      <c r="T147" s="190"/>
      <c r="AT147" s="184" t="s">
        <v>176</v>
      </c>
      <c r="AU147" s="184" t="s">
        <v>86</v>
      </c>
      <c r="AV147" s="14" t="s">
        <v>172</v>
      </c>
      <c r="AW147" s="14" t="s">
        <v>31</v>
      </c>
      <c r="AX147" s="14" t="s">
        <v>84</v>
      </c>
      <c r="AY147" s="184" t="s">
        <v>164</v>
      </c>
    </row>
    <row r="148" spans="1:65" s="2" customFormat="1" ht="37.9" customHeight="1">
      <c r="A148" s="33"/>
      <c r="B148" s="156"/>
      <c r="C148" s="157" t="s">
        <v>165</v>
      </c>
      <c r="D148" s="157" t="s">
        <v>167</v>
      </c>
      <c r="E148" s="158" t="s">
        <v>188</v>
      </c>
      <c r="F148" s="159" t="s">
        <v>189</v>
      </c>
      <c r="G148" s="160" t="s">
        <v>170</v>
      </c>
      <c r="H148" s="161">
        <v>173.36</v>
      </c>
      <c r="I148" s="162"/>
      <c r="J148" s="163">
        <f>ROUND(I148*H148,2)</f>
        <v>0</v>
      </c>
      <c r="K148" s="159" t="s">
        <v>182</v>
      </c>
      <c r="L148" s="34"/>
      <c r="M148" s="164" t="s">
        <v>1</v>
      </c>
      <c r="N148" s="165" t="s">
        <v>41</v>
      </c>
      <c r="O148" s="59"/>
      <c r="P148" s="166">
        <f>O148*H148</f>
        <v>0</v>
      </c>
      <c r="Q148" s="166">
        <v>4.3800000000000002E-3</v>
      </c>
      <c r="R148" s="166">
        <f>Q148*H148</f>
        <v>0.75931680000000012</v>
      </c>
      <c r="S148" s="166">
        <v>0</v>
      </c>
      <c r="T148" s="167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68" t="s">
        <v>172</v>
      </c>
      <c r="AT148" s="168" t="s">
        <v>167</v>
      </c>
      <c r="AU148" s="168" t="s">
        <v>86</v>
      </c>
      <c r="AY148" s="17" t="s">
        <v>164</v>
      </c>
      <c r="BE148" s="102">
        <f>IF(N148="základní",J148,0)</f>
        <v>0</v>
      </c>
      <c r="BF148" s="102">
        <f>IF(N148="snížená",J148,0)</f>
        <v>0</v>
      </c>
      <c r="BG148" s="102">
        <f>IF(N148="zákl. přenesená",J148,0)</f>
        <v>0</v>
      </c>
      <c r="BH148" s="102">
        <f>IF(N148="sníž. přenesená",J148,0)</f>
        <v>0</v>
      </c>
      <c r="BI148" s="102">
        <f>IF(N148="nulová",J148,0)</f>
        <v>0</v>
      </c>
      <c r="BJ148" s="17" t="s">
        <v>84</v>
      </c>
      <c r="BK148" s="102">
        <f>ROUND(I148*H148,2)</f>
        <v>0</v>
      </c>
      <c r="BL148" s="17" t="s">
        <v>172</v>
      </c>
      <c r="BM148" s="168" t="s">
        <v>190</v>
      </c>
    </row>
    <row r="149" spans="1:65" s="2" customFormat="1" ht="11.25">
      <c r="A149" s="33"/>
      <c r="B149" s="34"/>
      <c r="C149" s="33"/>
      <c r="D149" s="169" t="s">
        <v>174</v>
      </c>
      <c r="E149" s="33"/>
      <c r="F149" s="170" t="s">
        <v>191</v>
      </c>
      <c r="G149" s="33"/>
      <c r="H149" s="33"/>
      <c r="I149" s="171"/>
      <c r="J149" s="33"/>
      <c r="K149" s="33"/>
      <c r="L149" s="34"/>
      <c r="M149" s="172"/>
      <c r="N149" s="173"/>
      <c r="O149" s="59"/>
      <c r="P149" s="59"/>
      <c r="Q149" s="59"/>
      <c r="R149" s="59"/>
      <c r="S149" s="59"/>
      <c r="T149" s="60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7" t="s">
        <v>174</v>
      </c>
      <c r="AU149" s="17" t="s">
        <v>86</v>
      </c>
    </row>
    <row r="150" spans="1:65" s="13" customFormat="1" ht="11.25">
      <c r="B150" s="174"/>
      <c r="D150" s="175" t="s">
        <v>176</v>
      </c>
      <c r="E150" s="176" t="s">
        <v>1</v>
      </c>
      <c r="F150" s="177" t="s">
        <v>185</v>
      </c>
      <c r="H150" s="178">
        <v>155.36000000000001</v>
      </c>
      <c r="I150" s="179"/>
      <c r="L150" s="174"/>
      <c r="M150" s="180"/>
      <c r="N150" s="181"/>
      <c r="O150" s="181"/>
      <c r="P150" s="181"/>
      <c r="Q150" s="181"/>
      <c r="R150" s="181"/>
      <c r="S150" s="181"/>
      <c r="T150" s="182"/>
      <c r="AT150" s="176" t="s">
        <v>176</v>
      </c>
      <c r="AU150" s="176" t="s">
        <v>86</v>
      </c>
      <c r="AV150" s="13" t="s">
        <v>86</v>
      </c>
      <c r="AW150" s="13" t="s">
        <v>31</v>
      </c>
      <c r="AX150" s="13" t="s">
        <v>76</v>
      </c>
      <c r="AY150" s="176" t="s">
        <v>164</v>
      </c>
    </row>
    <row r="151" spans="1:65" s="13" customFormat="1" ht="11.25">
      <c r="B151" s="174"/>
      <c r="D151" s="175" t="s">
        <v>176</v>
      </c>
      <c r="E151" s="176" t="s">
        <v>1</v>
      </c>
      <c r="F151" s="177" t="s">
        <v>186</v>
      </c>
      <c r="H151" s="178">
        <v>18</v>
      </c>
      <c r="I151" s="179"/>
      <c r="L151" s="174"/>
      <c r="M151" s="180"/>
      <c r="N151" s="181"/>
      <c r="O151" s="181"/>
      <c r="P151" s="181"/>
      <c r="Q151" s="181"/>
      <c r="R151" s="181"/>
      <c r="S151" s="181"/>
      <c r="T151" s="182"/>
      <c r="AT151" s="176" t="s">
        <v>176</v>
      </c>
      <c r="AU151" s="176" t="s">
        <v>86</v>
      </c>
      <c r="AV151" s="13" t="s">
        <v>86</v>
      </c>
      <c r="AW151" s="13" t="s">
        <v>31</v>
      </c>
      <c r="AX151" s="13" t="s">
        <v>76</v>
      </c>
      <c r="AY151" s="176" t="s">
        <v>164</v>
      </c>
    </row>
    <row r="152" spans="1:65" s="14" customFormat="1" ht="11.25">
      <c r="B152" s="183"/>
      <c r="D152" s="175" t="s">
        <v>176</v>
      </c>
      <c r="E152" s="184" t="s">
        <v>1</v>
      </c>
      <c r="F152" s="185" t="s">
        <v>187</v>
      </c>
      <c r="H152" s="186">
        <v>173.36</v>
      </c>
      <c r="I152" s="187"/>
      <c r="L152" s="183"/>
      <c r="M152" s="188"/>
      <c r="N152" s="189"/>
      <c r="O152" s="189"/>
      <c r="P152" s="189"/>
      <c r="Q152" s="189"/>
      <c r="R152" s="189"/>
      <c r="S152" s="189"/>
      <c r="T152" s="190"/>
      <c r="AT152" s="184" t="s">
        <v>176</v>
      </c>
      <c r="AU152" s="184" t="s">
        <v>86</v>
      </c>
      <c r="AV152" s="14" t="s">
        <v>172</v>
      </c>
      <c r="AW152" s="14" t="s">
        <v>31</v>
      </c>
      <c r="AX152" s="14" t="s">
        <v>84</v>
      </c>
      <c r="AY152" s="184" t="s">
        <v>164</v>
      </c>
    </row>
    <row r="153" spans="1:65" s="2" customFormat="1" ht="37.9" customHeight="1">
      <c r="A153" s="33"/>
      <c r="B153" s="156"/>
      <c r="C153" s="157" t="s">
        <v>172</v>
      </c>
      <c r="D153" s="157" t="s">
        <v>167</v>
      </c>
      <c r="E153" s="158" t="s">
        <v>192</v>
      </c>
      <c r="F153" s="159" t="s">
        <v>193</v>
      </c>
      <c r="G153" s="160" t="s">
        <v>170</v>
      </c>
      <c r="H153" s="161">
        <v>173.36</v>
      </c>
      <c r="I153" s="162"/>
      <c r="J153" s="163">
        <f>ROUND(I153*H153,2)</f>
        <v>0</v>
      </c>
      <c r="K153" s="159" t="s">
        <v>171</v>
      </c>
      <c r="L153" s="34"/>
      <c r="M153" s="164" t="s">
        <v>1</v>
      </c>
      <c r="N153" s="165" t="s">
        <v>41</v>
      </c>
      <c r="O153" s="59"/>
      <c r="P153" s="166">
        <f>O153*H153</f>
        <v>0</v>
      </c>
      <c r="Q153" s="166">
        <v>1.47E-2</v>
      </c>
      <c r="R153" s="166">
        <f>Q153*H153</f>
        <v>2.5483920000000002</v>
      </c>
      <c r="S153" s="166">
        <v>0</v>
      </c>
      <c r="T153" s="167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8" t="s">
        <v>172</v>
      </c>
      <c r="AT153" s="168" t="s">
        <v>167</v>
      </c>
      <c r="AU153" s="168" t="s">
        <v>86</v>
      </c>
      <c r="AY153" s="17" t="s">
        <v>164</v>
      </c>
      <c r="BE153" s="102">
        <f>IF(N153="základní",J153,0)</f>
        <v>0</v>
      </c>
      <c r="BF153" s="102">
        <f>IF(N153="snížená",J153,0)</f>
        <v>0</v>
      </c>
      <c r="BG153" s="102">
        <f>IF(N153="zákl. přenesená",J153,0)</f>
        <v>0</v>
      </c>
      <c r="BH153" s="102">
        <f>IF(N153="sníž. přenesená",J153,0)</f>
        <v>0</v>
      </c>
      <c r="BI153" s="102">
        <f>IF(N153="nulová",J153,0)</f>
        <v>0</v>
      </c>
      <c r="BJ153" s="17" t="s">
        <v>84</v>
      </c>
      <c r="BK153" s="102">
        <f>ROUND(I153*H153,2)</f>
        <v>0</v>
      </c>
      <c r="BL153" s="17" t="s">
        <v>172</v>
      </c>
      <c r="BM153" s="168" t="s">
        <v>194</v>
      </c>
    </row>
    <row r="154" spans="1:65" s="2" customFormat="1" ht="11.25">
      <c r="A154" s="33"/>
      <c r="B154" s="34"/>
      <c r="C154" s="33"/>
      <c r="D154" s="169" t="s">
        <v>174</v>
      </c>
      <c r="E154" s="33"/>
      <c r="F154" s="170" t="s">
        <v>195</v>
      </c>
      <c r="G154" s="33"/>
      <c r="H154" s="33"/>
      <c r="I154" s="171"/>
      <c r="J154" s="33"/>
      <c r="K154" s="33"/>
      <c r="L154" s="34"/>
      <c r="M154" s="172"/>
      <c r="N154" s="173"/>
      <c r="O154" s="59"/>
      <c r="P154" s="59"/>
      <c r="Q154" s="59"/>
      <c r="R154" s="59"/>
      <c r="S154" s="59"/>
      <c r="T154" s="60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7" t="s">
        <v>174</v>
      </c>
      <c r="AU154" s="17" t="s">
        <v>86</v>
      </c>
    </row>
    <row r="155" spans="1:65" s="13" customFormat="1" ht="11.25">
      <c r="B155" s="174"/>
      <c r="D155" s="175" t="s">
        <v>176</v>
      </c>
      <c r="E155" s="176" t="s">
        <v>1</v>
      </c>
      <c r="F155" s="177" t="s">
        <v>185</v>
      </c>
      <c r="H155" s="178">
        <v>155.36000000000001</v>
      </c>
      <c r="I155" s="179"/>
      <c r="L155" s="174"/>
      <c r="M155" s="180"/>
      <c r="N155" s="181"/>
      <c r="O155" s="181"/>
      <c r="P155" s="181"/>
      <c r="Q155" s="181"/>
      <c r="R155" s="181"/>
      <c r="S155" s="181"/>
      <c r="T155" s="182"/>
      <c r="AT155" s="176" t="s">
        <v>176</v>
      </c>
      <c r="AU155" s="176" t="s">
        <v>86</v>
      </c>
      <c r="AV155" s="13" t="s">
        <v>86</v>
      </c>
      <c r="AW155" s="13" t="s">
        <v>31</v>
      </c>
      <c r="AX155" s="13" t="s">
        <v>76</v>
      </c>
      <c r="AY155" s="176" t="s">
        <v>164</v>
      </c>
    </row>
    <row r="156" spans="1:65" s="13" customFormat="1" ht="11.25">
      <c r="B156" s="174"/>
      <c r="D156" s="175" t="s">
        <v>176</v>
      </c>
      <c r="E156" s="176" t="s">
        <v>1</v>
      </c>
      <c r="F156" s="177" t="s">
        <v>186</v>
      </c>
      <c r="H156" s="178">
        <v>18</v>
      </c>
      <c r="I156" s="179"/>
      <c r="L156" s="174"/>
      <c r="M156" s="180"/>
      <c r="N156" s="181"/>
      <c r="O156" s="181"/>
      <c r="P156" s="181"/>
      <c r="Q156" s="181"/>
      <c r="R156" s="181"/>
      <c r="S156" s="181"/>
      <c r="T156" s="182"/>
      <c r="AT156" s="176" t="s">
        <v>176</v>
      </c>
      <c r="AU156" s="176" t="s">
        <v>86</v>
      </c>
      <c r="AV156" s="13" t="s">
        <v>86</v>
      </c>
      <c r="AW156" s="13" t="s">
        <v>31</v>
      </c>
      <c r="AX156" s="13" t="s">
        <v>76</v>
      </c>
      <c r="AY156" s="176" t="s">
        <v>164</v>
      </c>
    </row>
    <row r="157" spans="1:65" s="14" customFormat="1" ht="11.25">
      <c r="B157" s="183"/>
      <c r="D157" s="175" t="s">
        <v>176</v>
      </c>
      <c r="E157" s="184" t="s">
        <v>1</v>
      </c>
      <c r="F157" s="185" t="s">
        <v>187</v>
      </c>
      <c r="H157" s="186">
        <v>173.36</v>
      </c>
      <c r="I157" s="187"/>
      <c r="L157" s="183"/>
      <c r="M157" s="188"/>
      <c r="N157" s="189"/>
      <c r="O157" s="189"/>
      <c r="P157" s="189"/>
      <c r="Q157" s="189"/>
      <c r="R157" s="189"/>
      <c r="S157" s="189"/>
      <c r="T157" s="190"/>
      <c r="AT157" s="184" t="s">
        <v>176</v>
      </c>
      <c r="AU157" s="184" t="s">
        <v>86</v>
      </c>
      <c r="AV157" s="14" t="s">
        <v>172</v>
      </c>
      <c r="AW157" s="14" t="s">
        <v>31</v>
      </c>
      <c r="AX157" s="14" t="s">
        <v>84</v>
      </c>
      <c r="AY157" s="184" t="s">
        <v>164</v>
      </c>
    </row>
    <row r="158" spans="1:65" s="2" customFormat="1" ht="24.2" customHeight="1">
      <c r="A158" s="33"/>
      <c r="B158" s="156"/>
      <c r="C158" s="157" t="s">
        <v>196</v>
      </c>
      <c r="D158" s="157" t="s">
        <v>167</v>
      </c>
      <c r="E158" s="158" t="s">
        <v>197</v>
      </c>
      <c r="F158" s="159" t="s">
        <v>198</v>
      </c>
      <c r="G158" s="160" t="s">
        <v>170</v>
      </c>
      <c r="H158" s="161">
        <v>173.36</v>
      </c>
      <c r="I158" s="162"/>
      <c r="J158" s="163">
        <f>ROUND(I158*H158,2)</f>
        <v>0</v>
      </c>
      <c r="K158" s="159" t="s">
        <v>171</v>
      </c>
      <c r="L158" s="34"/>
      <c r="M158" s="164" t="s">
        <v>1</v>
      </c>
      <c r="N158" s="165" t="s">
        <v>41</v>
      </c>
      <c r="O158" s="59"/>
      <c r="P158" s="166">
        <f>O158*H158</f>
        <v>0</v>
      </c>
      <c r="Q158" s="166">
        <v>4.0000000000000001E-3</v>
      </c>
      <c r="R158" s="166">
        <f>Q158*H158</f>
        <v>0.69344000000000006</v>
      </c>
      <c r="S158" s="166">
        <v>0</v>
      </c>
      <c r="T158" s="167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8" t="s">
        <v>172</v>
      </c>
      <c r="AT158" s="168" t="s">
        <v>167</v>
      </c>
      <c r="AU158" s="168" t="s">
        <v>86</v>
      </c>
      <c r="AY158" s="17" t="s">
        <v>164</v>
      </c>
      <c r="BE158" s="102">
        <f>IF(N158="základní",J158,0)</f>
        <v>0</v>
      </c>
      <c r="BF158" s="102">
        <f>IF(N158="snížená",J158,0)</f>
        <v>0</v>
      </c>
      <c r="BG158" s="102">
        <f>IF(N158="zákl. přenesená",J158,0)</f>
        <v>0</v>
      </c>
      <c r="BH158" s="102">
        <f>IF(N158="sníž. přenesená",J158,0)</f>
        <v>0</v>
      </c>
      <c r="BI158" s="102">
        <f>IF(N158="nulová",J158,0)</f>
        <v>0</v>
      </c>
      <c r="BJ158" s="17" t="s">
        <v>84</v>
      </c>
      <c r="BK158" s="102">
        <f>ROUND(I158*H158,2)</f>
        <v>0</v>
      </c>
      <c r="BL158" s="17" t="s">
        <v>172</v>
      </c>
      <c r="BM158" s="168" t="s">
        <v>199</v>
      </c>
    </row>
    <row r="159" spans="1:65" s="2" customFormat="1" ht="11.25">
      <c r="A159" s="33"/>
      <c r="B159" s="34"/>
      <c r="C159" s="33"/>
      <c r="D159" s="169" t="s">
        <v>174</v>
      </c>
      <c r="E159" s="33"/>
      <c r="F159" s="170" t="s">
        <v>200</v>
      </c>
      <c r="G159" s="33"/>
      <c r="H159" s="33"/>
      <c r="I159" s="171"/>
      <c r="J159" s="33"/>
      <c r="K159" s="33"/>
      <c r="L159" s="34"/>
      <c r="M159" s="172"/>
      <c r="N159" s="173"/>
      <c r="O159" s="59"/>
      <c r="P159" s="59"/>
      <c r="Q159" s="59"/>
      <c r="R159" s="59"/>
      <c r="S159" s="59"/>
      <c r="T159" s="60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7" t="s">
        <v>174</v>
      </c>
      <c r="AU159" s="17" t="s">
        <v>86</v>
      </c>
    </row>
    <row r="160" spans="1:65" s="13" customFormat="1" ht="11.25">
      <c r="B160" s="174"/>
      <c r="D160" s="175" t="s">
        <v>176</v>
      </c>
      <c r="E160" s="176" t="s">
        <v>1</v>
      </c>
      <c r="F160" s="177" t="s">
        <v>185</v>
      </c>
      <c r="H160" s="178">
        <v>155.36000000000001</v>
      </c>
      <c r="I160" s="179"/>
      <c r="L160" s="174"/>
      <c r="M160" s="180"/>
      <c r="N160" s="181"/>
      <c r="O160" s="181"/>
      <c r="P160" s="181"/>
      <c r="Q160" s="181"/>
      <c r="R160" s="181"/>
      <c r="S160" s="181"/>
      <c r="T160" s="182"/>
      <c r="AT160" s="176" t="s">
        <v>176</v>
      </c>
      <c r="AU160" s="176" t="s">
        <v>86</v>
      </c>
      <c r="AV160" s="13" t="s">
        <v>86</v>
      </c>
      <c r="AW160" s="13" t="s">
        <v>31</v>
      </c>
      <c r="AX160" s="13" t="s">
        <v>76</v>
      </c>
      <c r="AY160" s="176" t="s">
        <v>164</v>
      </c>
    </row>
    <row r="161" spans="1:65" s="13" customFormat="1" ht="11.25">
      <c r="B161" s="174"/>
      <c r="D161" s="175" t="s">
        <v>176</v>
      </c>
      <c r="E161" s="176" t="s">
        <v>1</v>
      </c>
      <c r="F161" s="177" t="s">
        <v>186</v>
      </c>
      <c r="H161" s="178">
        <v>18</v>
      </c>
      <c r="I161" s="179"/>
      <c r="L161" s="174"/>
      <c r="M161" s="180"/>
      <c r="N161" s="181"/>
      <c r="O161" s="181"/>
      <c r="P161" s="181"/>
      <c r="Q161" s="181"/>
      <c r="R161" s="181"/>
      <c r="S161" s="181"/>
      <c r="T161" s="182"/>
      <c r="AT161" s="176" t="s">
        <v>176</v>
      </c>
      <c r="AU161" s="176" t="s">
        <v>86</v>
      </c>
      <c r="AV161" s="13" t="s">
        <v>86</v>
      </c>
      <c r="AW161" s="13" t="s">
        <v>31</v>
      </c>
      <c r="AX161" s="13" t="s">
        <v>76</v>
      </c>
      <c r="AY161" s="176" t="s">
        <v>164</v>
      </c>
    </row>
    <row r="162" spans="1:65" s="14" customFormat="1" ht="11.25">
      <c r="B162" s="183"/>
      <c r="D162" s="175" t="s">
        <v>176</v>
      </c>
      <c r="E162" s="184" t="s">
        <v>1</v>
      </c>
      <c r="F162" s="185" t="s">
        <v>187</v>
      </c>
      <c r="H162" s="186">
        <v>173.36</v>
      </c>
      <c r="I162" s="187"/>
      <c r="L162" s="183"/>
      <c r="M162" s="188"/>
      <c r="N162" s="189"/>
      <c r="O162" s="189"/>
      <c r="P162" s="189"/>
      <c r="Q162" s="189"/>
      <c r="R162" s="189"/>
      <c r="S162" s="189"/>
      <c r="T162" s="190"/>
      <c r="AT162" s="184" t="s">
        <v>176</v>
      </c>
      <c r="AU162" s="184" t="s">
        <v>86</v>
      </c>
      <c r="AV162" s="14" t="s">
        <v>172</v>
      </c>
      <c r="AW162" s="14" t="s">
        <v>31</v>
      </c>
      <c r="AX162" s="14" t="s">
        <v>84</v>
      </c>
      <c r="AY162" s="184" t="s">
        <v>164</v>
      </c>
    </row>
    <row r="163" spans="1:65" s="2" customFormat="1" ht="24.2" customHeight="1">
      <c r="A163" s="33"/>
      <c r="B163" s="156"/>
      <c r="C163" s="157" t="s">
        <v>178</v>
      </c>
      <c r="D163" s="157" t="s">
        <v>167</v>
      </c>
      <c r="E163" s="158" t="s">
        <v>201</v>
      </c>
      <c r="F163" s="159" t="s">
        <v>202</v>
      </c>
      <c r="G163" s="160" t="s">
        <v>170</v>
      </c>
      <c r="H163" s="161">
        <v>873.32</v>
      </c>
      <c r="I163" s="162"/>
      <c r="J163" s="163">
        <f>ROUND(I163*H163,2)</f>
        <v>0</v>
      </c>
      <c r="K163" s="159" t="s">
        <v>182</v>
      </c>
      <c r="L163" s="34"/>
      <c r="M163" s="164" t="s">
        <v>1</v>
      </c>
      <c r="N163" s="165" t="s">
        <v>41</v>
      </c>
      <c r="O163" s="59"/>
      <c r="P163" s="166">
        <f>O163*H163</f>
        <v>0</v>
      </c>
      <c r="Q163" s="166">
        <v>2.5999999999999998E-4</v>
      </c>
      <c r="R163" s="166">
        <f>Q163*H163</f>
        <v>0.22706319999999999</v>
      </c>
      <c r="S163" s="166">
        <v>0</v>
      </c>
      <c r="T163" s="167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68" t="s">
        <v>172</v>
      </c>
      <c r="AT163" s="168" t="s">
        <v>167</v>
      </c>
      <c r="AU163" s="168" t="s">
        <v>86</v>
      </c>
      <c r="AY163" s="17" t="s">
        <v>164</v>
      </c>
      <c r="BE163" s="102">
        <f>IF(N163="základní",J163,0)</f>
        <v>0</v>
      </c>
      <c r="BF163" s="102">
        <f>IF(N163="snížená",J163,0)</f>
        <v>0</v>
      </c>
      <c r="BG163" s="102">
        <f>IF(N163="zákl. přenesená",J163,0)</f>
        <v>0</v>
      </c>
      <c r="BH163" s="102">
        <f>IF(N163="sníž. přenesená",J163,0)</f>
        <v>0</v>
      </c>
      <c r="BI163" s="102">
        <f>IF(N163="nulová",J163,0)</f>
        <v>0</v>
      </c>
      <c r="BJ163" s="17" t="s">
        <v>84</v>
      </c>
      <c r="BK163" s="102">
        <f>ROUND(I163*H163,2)</f>
        <v>0</v>
      </c>
      <c r="BL163" s="17" t="s">
        <v>172</v>
      </c>
      <c r="BM163" s="168" t="s">
        <v>203</v>
      </c>
    </row>
    <row r="164" spans="1:65" s="2" customFormat="1" ht="11.25">
      <c r="A164" s="33"/>
      <c r="B164" s="34"/>
      <c r="C164" s="33"/>
      <c r="D164" s="169" t="s">
        <v>174</v>
      </c>
      <c r="E164" s="33"/>
      <c r="F164" s="170" t="s">
        <v>204</v>
      </c>
      <c r="G164" s="33"/>
      <c r="H164" s="33"/>
      <c r="I164" s="171"/>
      <c r="J164" s="33"/>
      <c r="K164" s="33"/>
      <c r="L164" s="34"/>
      <c r="M164" s="172"/>
      <c r="N164" s="173"/>
      <c r="O164" s="59"/>
      <c r="P164" s="59"/>
      <c r="Q164" s="59"/>
      <c r="R164" s="59"/>
      <c r="S164" s="59"/>
      <c r="T164" s="60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7" t="s">
        <v>174</v>
      </c>
      <c r="AU164" s="17" t="s">
        <v>86</v>
      </c>
    </row>
    <row r="165" spans="1:65" s="15" customFormat="1" ht="11.25">
      <c r="B165" s="191"/>
      <c r="D165" s="175" t="s">
        <v>176</v>
      </c>
      <c r="E165" s="192" t="s">
        <v>1</v>
      </c>
      <c r="F165" s="193" t="s">
        <v>205</v>
      </c>
      <c r="H165" s="192" t="s">
        <v>1</v>
      </c>
      <c r="I165" s="194"/>
      <c r="L165" s="191"/>
      <c r="M165" s="195"/>
      <c r="N165" s="196"/>
      <c r="O165" s="196"/>
      <c r="P165" s="196"/>
      <c r="Q165" s="196"/>
      <c r="R165" s="196"/>
      <c r="S165" s="196"/>
      <c r="T165" s="197"/>
      <c r="AT165" s="192" t="s">
        <v>176</v>
      </c>
      <c r="AU165" s="192" t="s">
        <v>86</v>
      </c>
      <c r="AV165" s="15" t="s">
        <v>84</v>
      </c>
      <c r="AW165" s="15" t="s">
        <v>31</v>
      </c>
      <c r="AX165" s="15" t="s">
        <v>76</v>
      </c>
      <c r="AY165" s="192" t="s">
        <v>164</v>
      </c>
    </row>
    <row r="166" spans="1:65" s="13" customFormat="1" ht="11.25">
      <c r="B166" s="174"/>
      <c r="D166" s="175" t="s">
        <v>176</v>
      </c>
      <c r="E166" s="176" t="s">
        <v>1</v>
      </c>
      <c r="F166" s="177" t="s">
        <v>206</v>
      </c>
      <c r="H166" s="178">
        <v>108</v>
      </c>
      <c r="I166" s="179"/>
      <c r="L166" s="174"/>
      <c r="M166" s="180"/>
      <c r="N166" s="181"/>
      <c r="O166" s="181"/>
      <c r="P166" s="181"/>
      <c r="Q166" s="181"/>
      <c r="R166" s="181"/>
      <c r="S166" s="181"/>
      <c r="T166" s="182"/>
      <c r="AT166" s="176" t="s">
        <v>176</v>
      </c>
      <c r="AU166" s="176" t="s">
        <v>86</v>
      </c>
      <c r="AV166" s="13" t="s">
        <v>86</v>
      </c>
      <c r="AW166" s="13" t="s">
        <v>31</v>
      </c>
      <c r="AX166" s="13" t="s">
        <v>76</v>
      </c>
      <c r="AY166" s="176" t="s">
        <v>164</v>
      </c>
    </row>
    <row r="167" spans="1:65" s="13" customFormat="1" ht="11.25">
      <c r="B167" s="174"/>
      <c r="D167" s="175" t="s">
        <v>176</v>
      </c>
      <c r="E167" s="176" t="s">
        <v>1</v>
      </c>
      <c r="F167" s="177" t="s">
        <v>207</v>
      </c>
      <c r="H167" s="178">
        <v>100</v>
      </c>
      <c r="I167" s="179"/>
      <c r="L167" s="174"/>
      <c r="M167" s="180"/>
      <c r="N167" s="181"/>
      <c r="O167" s="181"/>
      <c r="P167" s="181"/>
      <c r="Q167" s="181"/>
      <c r="R167" s="181"/>
      <c r="S167" s="181"/>
      <c r="T167" s="182"/>
      <c r="AT167" s="176" t="s">
        <v>176</v>
      </c>
      <c r="AU167" s="176" t="s">
        <v>86</v>
      </c>
      <c r="AV167" s="13" t="s">
        <v>86</v>
      </c>
      <c r="AW167" s="13" t="s">
        <v>31</v>
      </c>
      <c r="AX167" s="13" t="s">
        <v>76</v>
      </c>
      <c r="AY167" s="176" t="s">
        <v>164</v>
      </c>
    </row>
    <row r="168" spans="1:65" s="15" customFormat="1" ht="11.25">
      <c r="B168" s="191"/>
      <c r="D168" s="175" t="s">
        <v>176</v>
      </c>
      <c r="E168" s="192" t="s">
        <v>1</v>
      </c>
      <c r="F168" s="193" t="s">
        <v>208</v>
      </c>
      <c r="H168" s="192" t="s">
        <v>1</v>
      </c>
      <c r="I168" s="194"/>
      <c r="L168" s="191"/>
      <c r="M168" s="195"/>
      <c r="N168" s="196"/>
      <c r="O168" s="196"/>
      <c r="P168" s="196"/>
      <c r="Q168" s="196"/>
      <c r="R168" s="196"/>
      <c r="S168" s="196"/>
      <c r="T168" s="197"/>
      <c r="AT168" s="192" t="s">
        <v>176</v>
      </c>
      <c r="AU168" s="192" t="s">
        <v>86</v>
      </c>
      <c r="AV168" s="15" t="s">
        <v>84</v>
      </c>
      <c r="AW168" s="15" t="s">
        <v>31</v>
      </c>
      <c r="AX168" s="15" t="s">
        <v>76</v>
      </c>
      <c r="AY168" s="192" t="s">
        <v>164</v>
      </c>
    </row>
    <row r="169" spans="1:65" s="13" customFormat="1" ht="11.25">
      <c r="B169" s="174"/>
      <c r="D169" s="175" t="s">
        <v>176</v>
      </c>
      <c r="E169" s="176" t="s">
        <v>1</v>
      </c>
      <c r="F169" s="177" t="s">
        <v>209</v>
      </c>
      <c r="H169" s="178">
        <v>546</v>
      </c>
      <c r="I169" s="179"/>
      <c r="L169" s="174"/>
      <c r="M169" s="180"/>
      <c r="N169" s="181"/>
      <c r="O169" s="181"/>
      <c r="P169" s="181"/>
      <c r="Q169" s="181"/>
      <c r="R169" s="181"/>
      <c r="S169" s="181"/>
      <c r="T169" s="182"/>
      <c r="AT169" s="176" t="s">
        <v>176</v>
      </c>
      <c r="AU169" s="176" t="s">
        <v>86</v>
      </c>
      <c r="AV169" s="13" t="s">
        <v>86</v>
      </c>
      <c r="AW169" s="13" t="s">
        <v>31</v>
      </c>
      <c r="AX169" s="13" t="s">
        <v>76</v>
      </c>
      <c r="AY169" s="176" t="s">
        <v>164</v>
      </c>
    </row>
    <row r="170" spans="1:65" s="13" customFormat="1" ht="11.25">
      <c r="B170" s="174"/>
      <c r="D170" s="175" t="s">
        <v>176</v>
      </c>
      <c r="E170" s="176" t="s">
        <v>1</v>
      </c>
      <c r="F170" s="177" t="s">
        <v>210</v>
      </c>
      <c r="H170" s="178">
        <v>115</v>
      </c>
      <c r="I170" s="179"/>
      <c r="L170" s="174"/>
      <c r="M170" s="180"/>
      <c r="N170" s="181"/>
      <c r="O170" s="181"/>
      <c r="P170" s="181"/>
      <c r="Q170" s="181"/>
      <c r="R170" s="181"/>
      <c r="S170" s="181"/>
      <c r="T170" s="182"/>
      <c r="AT170" s="176" t="s">
        <v>176</v>
      </c>
      <c r="AU170" s="176" t="s">
        <v>86</v>
      </c>
      <c r="AV170" s="13" t="s">
        <v>86</v>
      </c>
      <c r="AW170" s="13" t="s">
        <v>31</v>
      </c>
      <c r="AX170" s="13" t="s">
        <v>76</v>
      </c>
      <c r="AY170" s="176" t="s">
        <v>164</v>
      </c>
    </row>
    <row r="171" spans="1:65" s="13" customFormat="1" ht="11.25">
      <c r="B171" s="174"/>
      <c r="D171" s="175" t="s">
        <v>176</v>
      </c>
      <c r="E171" s="176" t="s">
        <v>1</v>
      </c>
      <c r="F171" s="177" t="s">
        <v>211</v>
      </c>
      <c r="H171" s="178">
        <v>4.32</v>
      </c>
      <c r="I171" s="179"/>
      <c r="L171" s="174"/>
      <c r="M171" s="180"/>
      <c r="N171" s="181"/>
      <c r="O171" s="181"/>
      <c r="P171" s="181"/>
      <c r="Q171" s="181"/>
      <c r="R171" s="181"/>
      <c r="S171" s="181"/>
      <c r="T171" s="182"/>
      <c r="AT171" s="176" t="s">
        <v>176</v>
      </c>
      <c r="AU171" s="176" t="s">
        <v>86</v>
      </c>
      <c r="AV171" s="13" t="s">
        <v>86</v>
      </c>
      <c r="AW171" s="13" t="s">
        <v>31</v>
      </c>
      <c r="AX171" s="13" t="s">
        <v>76</v>
      </c>
      <c r="AY171" s="176" t="s">
        <v>164</v>
      </c>
    </row>
    <row r="172" spans="1:65" s="14" customFormat="1" ht="11.25">
      <c r="B172" s="183"/>
      <c r="D172" s="175" t="s">
        <v>176</v>
      </c>
      <c r="E172" s="184" t="s">
        <v>1</v>
      </c>
      <c r="F172" s="185" t="s">
        <v>187</v>
      </c>
      <c r="H172" s="186">
        <v>873.32</v>
      </c>
      <c r="I172" s="187"/>
      <c r="L172" s="183"/>
      <c r="M172" s="188"/>
      <c r="N172" s="189"/>
      <c r="O172" s="189"/>
      <c r="P172" s="189"/>
      <c r="Q172" s="189"/>
      <c r="R172" s="189"/>
      <c r="S172" s="189"/>
      <c r="T172" s="190"/>
      <c r="AT172" s="184" t="s">
        <v>176</v>
      </c>
      <c r="AU172" s="184" t="s">
        <v>86</v>
      </c>
      <c r="AV172" s="14" t="s">
        <v>172</v>
      </c>
      <c r="AW172" s="14" t="s">
        <v>31</v>
      </c>
      <c r="AX172" s="14" t="s">
        <v>84</v>
      </c>
      <c r="AY172" s="184" t="s">
        <v>164</v>
      </c>
    </row>
    <row r="173" spans="1:65" s="2" customFormat="1" ht="37.9" customHeight="1">
      <c r="A173" s="33"/>
      <c r="B173" s="156"/>
      <c r="C173" s="157" t="s">
        <v>212</v>
      </c>
      <c r="D173" s="157" t="s">
        <v>167</v>
      </c>
      <c r="E173" s="158" t="s">
        <v>213</v>
      </c>
      <c r="F173" s="159" t="s">
        <v>214</v>
      </c>
      <c r="G173" s="160" t="s">
        <v>170</v>
      </c>
      <c r="H173" s="161">
        <v>873.32</v>
      </c>
      <c r="I173" s="162"/>
      <c r="J173" s="163">
        <f>ROUND(I173*H173,2)</f>
        <v>0</v>
      </c>
      <c r="K173" s="159" t="s">
        <v>182</v>
      </c>
      <c r="L173" s="34"/>
      <c r="M173" s="164" t="s">
        <v>1</v>
      </c>
      <c r="N173" s="165" t="s">
        <v>41</v>
      </c>
      <c r="O173" s="59"/>
      <c r="P173" s="166">
        <f>O173*H173</f>
        <v>0</v>
      </c>
      <c r="Q173" s="166">
        <v>4.3800000000000002E-3</v>
      </c>
      <c r="R173" s="166">
        <f>Q173*H173</f>
        <v>3.8251416000000003</v>
      </c>
      <c r="S173" s="166">
        <v>0</v>
      </c>
      <c r="T173" s="167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8" t="s">
        <v>172</v>
      </c>
      <c r="AT173" s="168" t="s">
        <v>167</v>
      </c>
      <c r="AU173" s="168" t="s">
        <v>86</v>
      </c>
      <c r="AY173" s="17" t="s">
        <v>164</v>
      </c>
      <c r="BE173" s="102">
        <f>IF(N173="základní",J173,0)</f>
        <v>0</v>
      </c>
      <c r="BF173" s="102">
        <f>IF(N173="snížená",J173,0)</f>
        <v>0</v>
      </c>
      <c r="BG173" s="102">
        <f>IF(N173="zákl. přenesená",J173,0)</f>
        <v>0</v>
      </c>
      <c r="BH173" s="102">
        <f>IF(N173="sníž. přenesená",J173,0)</f>
        <v>0</v>
      </c>
      <c r="BI173" s="102">
        <f>IF(N173="nulová",J173,0)</f>
        <v>0</v>
      </c>
      <c r="BJ173" s="17" t="s">
        <v>84</v>
      </c>
      <c r="BK173" s="102">
        <f>ROUND(I173*H173,2)</f>
        <v>0</v>
      </c>
      <c r="BL173" s="17" t="s">
        <v>172</v>
      </c>
      <c r="BM173" s="168" t="s">
        <v>215</v>
      </c>
    </row>
    <row r="174" spans="1:65" s="2" customFormat="1" ht="11.25">
      <c r="A174" s="33"/>
      <c r="B174" s="34"/>
      <c r="C174" s="33"/>
      <c r="D174" s="169" t="s">
        <v>174</v>
      </c>
      <c r="E174" s="33"/>
      <c r="F174" s="170" t="s">
        <v>216</v>
      </c>
      <c r="G174" s="33"/>
      <c r="H174" s="33"/>
      <c r="I174" s="171"/>
      <c r="J174" s="33"/>
      <c r="K174" s="33"/>
      <c r="L174" s="34"/>
      <c r="M174" s="172"/>
      <c r="N174" s="173"/>
      <c r="O174" s="59"/>
      <c r="P174" s="59"/>
      <c r="Q174" s="59"/>
      <c r="R174" s="59"/>
      <c r="S174" s="59"/>
      <c r="T174" s="60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7" t="s">
        <v>174</v>
      </c>
      <c r="AU174" s="17" t="s">
        <v>86</v>
      </c>
    </row>
    <row r="175" spans="1:65" s="15" customFormat="1" ht="11.25">
      <c r="B175" s="191"/>
      <c r="D175" s="175" t="s">
        <v>176</v>
      </c>
      <c r="E175" s="192" t="s">
        <v>1</v>
      </c>
      <c r="F175" s="193" t="s">
        <v>205</v>
      </c>
      <c r="H175" s="192" t="s">
        <v>1</v>
      </c>
      <c r="I175" s="194"/>
      <c r="L175" s="191"/>
      <c r="M175" s="195"/>
      <c r="N175" s="196"/>
      <c r="O175" s="196"/>
      <c r="P175" s="196"/>
      <c r="Q175" s="196"/>
      <c r="R175" s="196"/>
      <c r="S175" s="196"/>
      <c r="T175" s="197"/>
      <c r="AT175" s="192" t="s">
        <v>176</v>
      </c>
      <c r="AU175" s="192" t="s">
        <v>86</v>
      </c>
      <c r="AV175" s="15" t="s">
        <v>84</v>
      </c>
      <c r="AW175" s="15" t="s">
        <v>31</v>
      </c>
      <c r="AX175" s="15" t="s">
        <v>76</v>
      </c>
      <c r="AY175" s="192" t="s">
        <v>164</v>
      </c>
    </row>
    <row r="176" spans="1:65" s="13" customFormat="1" ht="11.25">
      <c r="B176" s="174"/>
      <c r="D176" s="175" t="s">
        <v>176</v>
      </c>
      <c r="E176" s="176" t="s">
        <v>1</v>
      </c>
      <c r="F176" s="177" t="s">
        <v>206</v>
      </c>
      <c r="H176" s="178">
        <v>108</v>
      </c>
      <c r="I176" s="179"/>
      <c r="L176" s="174"/>
      <c r="M176" s="180"/>
      <c r="N176" s="181"/>
      <c r="O176" s="181"/>
      <c r="P176" s="181"/>
      <c r="Q176" s="181"/>
      <c r="R176" s="181"/>
      <c r="S176" s="181"/>
      <c r="T176" s="182"/>
      <c r="AT176" s="176" t="s">
        <v>176</v>
      </c>
      <c r="AU176" s="176" t="s">
        <v>86</v>
      </c>
      <c r="AV176" s="13" t="s">
        <v>86</v>
      </c>
      <c r="AW176" s="13" t="s">
        <v>31</v>
      </c>
      <c r="AX176" s="13" t="s">
        <v>76</v>
      </c>
      <c r="AY176" s="176" t="s">
        <v>164</v>
      </c>
    </row>
    <row r="177" spans="1:65" s="13" customFormat="1" ht="11.25">
      <c r="B177" s="174"/>
      <c r="D177" s="175" t="s">
        <v>176</v>
      </c>
      <c r="E177" s="176" t="s">
        <v>1</v>
      </c>
      <c r="F177" s="177" t="s">
        <v>207</v>
      </c>
      <c r="H177" s="178">
        <v>100</v>
      </c>
      <c r="I177" s="179"/>
      <c r="L177" s="174"/>
      <c r="M177" s="180"/>
      <c r="N177" s="181"/>
      <c r="O177" s="181"/>
      <c r="P177" s="181"/>
      <c r="Q177" s="181"/>
      <c r="R177" s="181"/>
      <c r="S177" s="181"/>
      <c r="T177" s="182"/>
      <c r="AT177" s="176" t="s">
        <v>176</v>
      </c>
      <c r="AU177" s="176" t="s">
        <v>86</v>
      </c>
      <c r="AV177" s="13" t="s">
        <v>86</v>
      </c>
      <c r="AW177" s="13" t="s">
        <v>31</v>
      </c>
      <c r="AX177" s="13" t="s">
        <v>76</v>
      </c>
      <c r="AY177" s="176" t="s">
        <v>164</v>
      </c>
    </row>
    <row r="178" spans="1:65" s="15" customFormat="1" ht="11.25">
      <c r="B178" s="191"/>
      <c r="D178" s="175" t="s">
        <v>176</v>
      </c>
      <c r="E178" s="192" t="s">
        <v>1</v>
      </c>
      <c r="F178" s="193" t="s">
        <v>208</v>
      </c>
      <c r="H178" s="192" t="s">
        <v>1</v>
      </c>
      <c r="I178" s="194"/>
      <c r="L178" s="191"/>
      <c r="M178" s="195"/>
      <c r="N178" s="196"/>
      <c r="O178" s="196"/>
      <c r="P178" s="196"/>
      <c r="Q178" s="196"/>
      <c r="R178" s="196"/>
      <c r="S178" s="196"/>
      <c r="T178" s="197"/>
      <c r="AT178" s="192" t="s">
        <v>176</v>
      </c>
      <c r="AU178" s="192" t="s">
        <v>86</v>
      </c>
      <c r="AV178" s="15" t="s">
        <v>84</v>
      </c>
      <c r="AW178" s="15" t="s">
        <v>31</v>
      </c>
      <c r="AX178" s="15" t="s">
        <v>76</v>
      </c>
      <c r="AY178" s="192" t="s">
        <v>164</v>
      </c>
    </row>
    <row r="179" spans="1:65" s="13" customFormat="1" ht="11.25">
      <c r="B179" s="174"/>
      <c r="D179" s="175" t="s">
        <v>176</v>
      </c>
      <c r="E179" s="176" t="s">
        <v>1</v>
      </c>
      <c r="F179" s="177" t="s">
        <v>209</v>
      </c>
      <c r="H179" s="178">
        <v>546</v>
      </c>
      <c r="I179" s="179"/>
      <c r="L179" s="174"/>
      <c r="M179" s="180"/>
      <c r="N179" s="181"/>
      <c r="O179" s="181"/>
      <c r="P179" s="181"/>
      <c r="Q179" s="181"/>
      <c r="R179" s="181"/>
      <c r="S179" s="181"/>
      <c r="T179" s="182"/>
      <c r="AT179" s="176" t="s">
        <v>176</v>
      </c>
      <c r="AU179" s="176" t="s">
        <v>86</v>
      </c>
      <c r="AV179" s="13" t="s">
        <v>86</v>
      </c>
      <c r="AW179" s="13" t="s">
        <v>31</v>
      </c>
      <c r="AX179" s="13" t="s">
        <v>76</v>
      </c>
      <c r="AY179" s="176" t="s">
        <v>164</v>
      </c>
    </row>
    <row r="180" spans="1:65" s="13" customFormat="1" ht="11.25">
      <c r="B180" s="174"/>
      <c r="D180" s="175" t="s">
        <v>176</v>
      </c>
      <c r="E180" s="176" t="s">
        <v>1</v>
      </c>
      <c r="F180" s="177" t="s">
        <v>210</v>
      </c>
      <c r="H180" s="178">
        <v>115</v>
      </c>
      <c r="I180" s="179"/>
      <c r="L180" s="174"/>
      <c r="M180" s="180"/>
      <c r="N180" s="181"/>
      <c r="O180" s="181"/>
      <c r="P180" s="181"/>
      <c r="Q180" s="181"/>
      <c r="R180" s="181"/>
      <c r="S180" s="181"/>
      <c r="T180" s="182"/>
      <c r="AT180" s="176" t="s">
        <v>176</v>
      </c>
      <c r="AU180" s="176" t="s">
        <v>86</v>
      </c>
      <c r="AV180" s="13" t="s">
        <v>86</v>
      </c>
      <c r="AW180" s="13" t="s">
        <v>31</v>
      </c>
      <c r="AX180" s="13" t="s">
        <v>76</v>
      </c>
      <c r="AY180" s="176" t="s">
        <v>164</v>
      </c>
    </row>
    <row r="181" spans="1:65" s="13" customFormat="1" ht="11.25">
      <c r="B181" s="174"/>
      <c r="D181" s="175" t="s">
        <v>176</v>
      </c>
      <c r="E181" s="176" t="s">
        <v>1</v>
      </c>
      <c r="F181" s="177" t="s">
        <v>211</v>
      </c>
      <c r="H181" s="178">
        <v>4.32</v>
      </c>
      <c r="I181" s="179"/>
      <c r="L181" s="174"/>
      <c r="M181" s="180"/>
      <c r="N181" s="181"/>
      <c r="O181" s="181"/>
      <c r="P181" s="181"/>
      <c r="Q181" s="181"/>
      <c r="R181" s="181"/>
      <c r="S181" s="181"/>
      <c r="T181" s="182"/>
      <c r="AT181" s="176" t="s">
        <v>176</v>
      </c>
      <c r="AU181" s="176" t="s">
        <v>86</v>
      </c>
      <c r="AV181" s="13" t="s">
        <v>86</v>
      </c>
      <c r="AW181" s="13" t="s">
        <v>31</v>
      </c>
      <c r="AX181" s="13" t="s">
        <v>76</v>
      </c>
      <c r="AY181" s="176" t="s">
        <v>164</v>
      </c>
    </row>
    <row r="182" spans="1:65" s="14" customFormat="1" ht="11.25">
      <c r="B182" s="183"/>
      <c r="D182" s="175" t="s">
        <v>176</v>
      </c>
      <c r="E182" s="184" t="s">
        <v>1</v>
      </c>
      <c r="F182" s="185" t="s">
        <v>187</v>
      </c>
      <c r="H182" s="186">
        <v>873.32</v>
      </c>
      <c r="I182" s="187"/>
      <c r="L182" s="183"/>
      <c r="M182" s="188"/>
      <c r="N182" s="189"/>
      <c r="O182" s="189"/>
      <c r="P182" s="189"/>
      <c r="Q182" s="189"/>
      <c r="R182" s="189"/>
      <c r="S182" s="189"/>
      <c r="T182" s="190"/>
      <c r="AT182" s="184" t="s">
        <v>176</v>
      </c>
      <c r="AU182" s="184" t="s">
        <v>86</v>
      </c>
      <c r="AV182" s="14" t="s">
        <v>172</v>
      </c>
      <c r="AW182" s="14" t="s">
        <v>31</v>
      </c>
      <c r="AX182" s="14" t="s">
        <v>84</v>
      </c>
      <c r="AY182" s="184" t="s">
        <v>164</v>
      </c>
    </row>
    <row r="183" spans="1:65" s="2" customFormat="1" ht="37.9" customHeight="1">
      <c r="A183" s="33"/>
      <c r="B183" s="156"/>
      <c r="C183" s="157" t="s">
        <v>217</v>
      </c>
      <c r="D183" s="157" t="s">
        <v>167</v>
      </c>
      <c r="E183" s="158" t="s">
        <v>218</v>
      </c>
      <c r="F183" s="159" t="s">
        <v>219</v>
      </c>
      <c r="G183" s="160" t="s">
        <v>170</v>
      </c>
      <c r="H183" s="161">
        <v>873.32</v>
      </c>
      <c r="I183" s="162"/>
      <c r="J183" s="163">
        <f>ROUND(I183*H183,2)</f>
        <v>0</v>
      </c>
      <c r="K183" s="159" t="s">
        <v>171</v>
      </c>
      <c r="L183" s="34"/>
      <c r="M183" s="164" t="s">
        <v>1</v>
      </c>
      <c r="N183" s="165" t="s">
        <v>41</v>
      </c>
      <c r="O183" s="59"/>
      <c r="P183" s="166">
        <f>O183*H183</f>
        <v>0</v>
      </c>
      <c r="Q183" s="166">
        <v>1.47E-2</v>
      </c>
      <c r="R183" s="166">
        <f>Q183*H183</f>
        <v>12.837804</v>
      </c>
      <c r="S183" s="166">
        <v>0</v>
      </c>
      <c r="T183" s="167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8" t="s">
        <v>172</v>
      </c>
      <c r="AT183" s="168" t="s">
        <v>167</v>
      </c>
      <c r="AU183" s="168" t="s">
        <v>86</v>
      </c>
      <c r="AY183" s="17" t="s">
        <v>164</v>
      </c>
      <c r="BE183" s="102">
        <f>IF(N183="základní",J183,0)</f>
        <v>0</v>
      </c>
      <c r="BF183" s="102">
        <f>IF(N183="snížená",J183,0)</f>
        <v>0</v>
      </c>
      <c r="BG183" s="102">
        <f>IF(N183="zákl. přenesená",J183,0)</f>
        <v>0</v>
      </c>
      <c r="BH183" s="102">
        <f>IF(N183="sníž. přenesená",J183,0)</f>
        <v>0</v>
      </c>
      <c r="BI183" s="102">
        <f>IF(N183="nulová",J183,0)</f>
        <v>0</v>
      </c>
      <c r="BJ183" s="17" t="s">
        <v>84</v>
      </c>
      <c r="BK183" s="102">
        <f>ROUND(I183*H183,2)</f>
        <v>0</v>
      </c>
      <c r="BL183" s="17" t="s">
        <v>172</v>
      </c>
      <c r="BM183" s="168" t="s">
        <v>220</v>
      </c>
    </row>
    <row r="184" spans="1:65" s="2" customFormat="1" ht="11.25">
      <c r="A184" s="33"/>
      <c r="B184" s="34"/>
      <c r="C184" s="33"/>
      <c r="D184" s="169" t="s">
        <v>174</v>
      </c>
      <c r="E184" s="33"/>
      <c r="F184" s="170" t="s">
        <v>221</v>
      </c>
      <c r="G184" s="33"/>
      <c r="H184" s="33"/>
      <c r="I184" s="171"/>
      <c r="J184" s="33"/>
      <c r="K184" s="33"/>
      <c r="L184" s="34"/>
      <c r="M184" s="172"/>
      <c r="N184" s="173"/>
      <c r="O184" s="59"/>
      <c r="P184" s="59"/>
      <c r="Q184" s="59"/>
      <c r="R184" s="59"/>
      <c r="S184" s="59"/>
      <c r="T184" s="60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7" t="s">
        <v>174</v>
      </c>
      <c r="AU184" s="17" t="s">
        <v>86</v>
      </c>
    </row>
    <row r="185" spans="1:65" s="2" customFormat="1" ht="24.2" customHeight="1">
      <c r="A185" s="33"/>
      <c r="B185" s="156"/>
      <c r="C185" s="157" t="s">
        <v>222</v>
      </c>
      <c r="D185" s="157" t="s">
        <v>167</v>
      </c>
      <c r="E185" s="158" t="s">
        <v>223</v>
      </c>
      <c r="F185" s="159" t="s">
        <v>224</v>
      </c>
      <c r="G185" s="160" t="s">
        <v>170</v>
      </c>
      <c r="H185" s="161">
        <v>873.32</v>
      </c>
      <c r="I185" s="162"/>
      <c r="J185" s="163">
        <f>ROUND(I185*H185,2)</f>
        <v>0</v>
      </c>
      <c r="K185" s="159" t="s">
        <v>171</v>
      </c>
      <c r="L185" s="34"/>
      <c r="M185" s="164" t="s">
        <v>1</v>
      </c>
      <c r="N185" s="165" t="s">
        <v>41</v>
      </c>
      <c r="O185" s="59"/>
      <c r="P185" s="166">
        <f>O185*H185</f>
        <v>0</v>
      </c>
      <c r="Q185" s="166">
        <v>4.0000000000000001E-3</v>
      </c>
      <c r="R185" s="166">
        <f>Q185*H185</f>
        <v>3.4932800000000004</v>
      </c>
      <c r="S185" s="166">
        <v>0</v>
      </c>
      <c r="T185" s="167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68" t="s">
        <v>172</v>
      </c>
      <c r="AT185" s="168" t="s">
        <v>167</v>
      </c>
      <c r="AU185" s="168" t="s">
        <v>86</v>
      </c>
      <c r="AY185" s="17" t="s">
        <v>164</v>
      </c>
      <c r="BE185" s="102">
        <f>IF(N185="základní",J185,0)</f>
        <v>0</v>
      </c>
      <c r="BF185" s="102">
        <f>IF(N185="snížená",J185,0)</f>
        <v>0</v>
      </c>
      <c r="BG185" s="102">
        <f>IF(N185="zákl. přenesená",J185,0)</f>
        <v>0</v>
      </c>
      <c r="BH185" s="102">
        <f>IF(N185="sníž. přenesená",J185,0)</f>
        <v>0</v>
      </c>
      <c r="BI185" s="102">
        <f>IF(N185="nulová",J185,0)</f>
        <v>0</v>
      </c>
      <c r="BJ185" s="17" t="s">
        <v>84</v>
      </c>
      <c r="BK185" s="102">
        <f>ROUND(I185*H185,2)</f>
        <v>0</v>
      </c>
      <c r="BL185" s="17" t="s">
        <v>172</v>
      </c>
      <c r="BM185" s="168" t="s">
        <v>225</v>
      </c>
    </row>
    <row r="186" spans="1:65" s="2" customFormat="1" ht="11.25">
      <c r="A186" s="33"/>
      <c r="B186" s="34"/>
      <c r="C186" s="33"/>
      <c r="D186" s="169" t="s">
        <v>174</v>
      </c>
      <c r="E186" s="33"/>
      <c r="F186" s="170" t="s">
        <v>226</v>
      </c>
      <c r="G186" s="33"/>
      <c r="H186" s="33"/>
      <c r="I186" s="171"/>
      <c r="J186" s="33"/>
      <c r="K186" s="33"/>
      <c r="L186" s="34"/>
      <c r="M186" s="172"/>
      <c r="N186" s="173"/>
      <c r="O186" s="59"/>
      <c r="P186" s="59"/>
      <c r="Q186" s="59"/>
      <c r="R186" s="59"/>
      <c r="S186" s="59"/>
      <c r="T186" s="60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7" t="s">
        <v>174</v>
      </c>
      <c r="AU186" s="17" t="s">
        <v>86</v>
      </c>
    </row>
    <row r="187" spans="1:65" s="15" customFormat="1" ht="11.25">
      <c r="B187" s="191"/>
      <c r="D187" s="175" t="s">
        <v>176</v>
      </c>
      <c r="E187" s="192" t="s">
        <v>1</v>
      </c>
      <c r="F187" s="193" t="s">
        <v>205</v>
      </c>
      <c r="H187" s="192" t="s">
        <v>1</v>
      </c>
      <c r="I187" s="194"/>
      <c r="L187" s="191"/>
      <c r="M187" s="195"/>
      <c r="N187" s="196"/>
      <c r="O187" s="196"/>
      <c r="P187" s="196"/>
      <c r="Q187" s="196"/>
      <c r="R187" s="196"/>
      <c r="S187" s="196"/>
      <c r="T187" s="197"/>
      <c r="AT187" s="192" t="s">
        <v>176</v>
      </c>
      <c r="AU187" s="192" t="s">
        <v>86</v>
      </c>
      <c r="AV187" s="15" t="s">
        <v>84</v>
      </c>
      <c r="AW187" s="15" t="s">
        <v>31</v>
      </c>
      <c r="AX187" s="15" t="s">
        <v>76</v>
      </c>
      <c r="AY187" s="192" t="s">
        <v>164</v>
      </c>
    </row>
    <row r="188" spans="1:65" s="13" customFormat="1" ht="11.25">
      <c r="B188" s="174"/>
      <c r="D188" s="175" t="s">
        <v>176</v>
      </c>
      <c r="E188" s="176" t="s">
        <v>1</v>
      </c>
      <c r="F188" s="177" t="s">
        <v>206</v>
      </c>
      <c r="H188" s="178">
        <v>108</v>
      </c>
      <c r="I188" s="179"/>
      <c r="L188" s="174"/>
      <c r="M188" s="180"/>
      <c r="N188" s="181"/>
      <c r="O188" s="181"/>
      <c r="P188" s="181"/>
      <c r="Q188" s="181"/>
      <c r="R188" s="181"/>
      <c r="S188" s="181"/>
      <c r="T188" s="182"/>
      <c r="AT188" s="176" t="s">
        <v>176</v>
      </c>
      <c r="AU188" s="176" t="s">
        <v>86</v>
      </c>
      <c r="AV188" s="13" t="s">
        <v>86</v>
      </c>
      <c r="AW188" s="13" t="s">
        <v>31</v>
      </c>
      <c r="AX188" s="13" t="s">
        <v>76</v>
      </c>
      <c r="AY188" s="176" t="s">
        <v>164</v>
      </c>
    </row>
    <row r="189" spans="1:65" s="13" customFormat="1" ht="11.25">
      <c r="B189" s="174"/>
      <c r="D189" s="175" t="s">
        <v>176</v>
      </c>
      <c r="E189" s="176" t="s">
        <v>1</v>
      </c>
      <c r="F189" s="177" t="s">
        <v>207</v>
      </c>
      <c r="H189" s="178">
        <v>100</v>
      </c>
      <c r="I189" s="179"/>
      <c r="L189" s="174"/>
      <c r="M189" s="180"/>
      <c r="N189" s="181"/>
      <c r="O189" s="181"/>
      <c r="P189" s="181"/>
      <c r="Q189" s="181"/>
      <c r="R189" s="181"/>
      <c r="S189" s="181"/>
      <c r="T189" s="182"/>
      <c r="AT189" s="176" t="s">
        <v>176</v>
      </c>
      <c r="AU189" s="176" t="s">
        <v>86</v>
      </c>
      <c r="AV189" s="13" t="s">
        <v>86</v>
      </c>
      <c r="AW189" s="13" t="s">
        <v>31</v>
      </c>
      <c r="AX189" s="13" t="s">
        <v>76</v>
      </c>
      <c r="AY189" s="176" t="s">
        <v>164</v>
      </c>
    </row>
    <row r="190" spans="1:65" s="15" customFormat="1" ht="11.25">
      <c r="B190" s="191"/>
      <c r="D190" s="175" t="s">
        <v>176</v>
      </c>
      <c r="E190" s="192" t="s">
        <v>1</v>
      </c>
      <c r="F190" s="193" t="s">
        <v>208</v>
      </c>
      <c r="H190" s="192" t="s">
        <v>1</v>
      </c>
      <c r="I190" s="194"/>
      <c r="L190" s="191"/>
      <c r="M190" s="195"/>
      <c r="N190" s="196"/>
      <c r="O190" s="196"/>
      <c r="P190" s="196"/>
      <c r="Q190" s="196"/>
      <c r="R190" s="196"/>
      <c r="S190" s="196"/>
      <c r="T190" s="197"/>
      <c r="AT190" s="192" t="s">
        <v>176</v>
      </c>
      <c r="AU190" s="192" t="s">
        <v>86</v>
      </c>
      <c r="AV190" s="15" t="s">
        <v>84</v>
      </c>
      <c r="AW190" s="15" t="s">
        <v>31</v>
      </c>
      <c r="AX190" s="15" t="s">
        <v>76</v>
      </c>
      <c r="AY190" s="192" t="s">
        <v>164</v>
      </c>
    </row>
    <row r="191" spans="1:65" s="13" customFormat="1" ht="11.25">
      <c r="B191" s="174"/>
      <c r="D191" s="175" t="s">
        <v>176</v>
      </c>
      <c r="E191" s="176" t="s">
        <v>1</v>
      </c>
      <c r="F191" s="177" t="s">
        <v>209</v>
      </c>
      <c r="H191" s="178">
        <v>546</v>
      </c>
      <c r="I191" s="179"/>
      <c r="L191" s="174"/>
      <c r="M191" s="180"/>
      <c r="N191" s="181"/>
      <c r="O191" s="181"/>
      <c r="P191" s="181"/>
      <c r="Q191" s="181"/>
      <c r="R191" s="181"/>
      <c r="S191" s="181"/>
      <c r="T191" s="182"/>
      <c r="AT191" s="176" t="s">
        <v>176</v>
      </c>
      <c r="AU191" s="176" t="s">
        <v>86</v>
      </c>
      <c r="AV191" s="13" t="s">
        <v>86</v>
      </c>
      <c r="AW191" s="13" t="s">
        <v>31</v>
      </c>
      <c r="AX191" s="13" t="s">
        <v>76</v>
      </c>
      <c r="AY191" s="176" t="s">
        <v>164</v>
      </c>
    </row>
    <row r="192" spans="1:65" s="13" customFormat="1" ht="11.25">
      <c r="B192" s="174"/>
      <c r="D192" s="175" t="s">
        <v>176</v>
      </c>
      <c r="E192" s="176" t="s">
        <v>1</v>
      </c>
      <c r="F192" s="177" t="s">
        <v>210</v>
      </c>
      <c r="H192" s="178">
        <v>115</v>
      </c>
      <c r="I192" s="179"/>
      <c r="L192" s="174"/>
      <c r="M192" s="180"/>
      <c r="N192" s="181"/>
      <c r="O192" s="181"/>
      <c r="P192" s="181"/>
      <c r="Q192" s="181"/>
      <c r="R192" s="181"/>
      <c r="S192" s="181"/>
      <c r="T192" s="182"/>
      <c r="AT192" s="176" t="s">
        <v>176</v>
      </c>
      <c r="AU192" s="176" t="s">
        <v>86</v>
      </c>
      <c r="AV192" s="13" t="s">
        <v>86</v>
      </c>
      <c r="AW192" s="13" t="s">
        <v>31</v>
      </c>
      <c r="AX192" s="13" t="s">
        <v>76</v>
      </c>
      <c r="AY192" s="176" t="s">
        <v>164</v>
      </c>
    </row>
    <row r="193" spans="1:65" s="13" customFormat="1" ht="11.25">
      <c r="B193" s="174"/>
      <c r="D193" s="175" t="s">
        <v>176</v>
      </c>
      <c r="E193" s="176" t="s">
        <v>1</v>
      </c>
      <c r="F193" s="177" t="s">
        <v>211</v>
      </c>
      <c r="H193" s="178">
        <v>4.32</v>
      </c>
      <c r="I193" s="179"/>
      <c r="L193" s="174"/>
      <c r="M193" s="180"/>
      <c r="N193" s="181"/>
      <c r="O193" s="181"/>
      <c r="P193" s="181"/>
      <c r="Q193" s="181"/>
      <c r="R193" s="181"/>
      <c r="S193" s="181"/>
      <c r="T193" s="182"/>
      <c r="AT193" s="176" t="s">
        <v>176</v>
      </c>
      <c r="AU193" s="176" t="s">
        <v>86</v>
      </c>
      <c r="AV193" s="13" t="s">
        <v>86</v>
      </c>
      <c r="AW193" s="13" t="s">
        <v>31</v>
      </c>
      <c r="AX193" s="13" t="s">
        <v>76</v>
      </c>
      <c r="AY193" s="176" t="s">
        <v>164</v>
      </c>
    </row>
    <row r="194" spans="1:65" s="14" customFormat="1" ht="11.25">
      <c r="B194" s="183"/>
      <c r="D194" s="175" t="s">
        <v>176</v>
      </c>
      <c r="E194" s="184" t="s">
        <v>1</v>
      </c>
      <c r="F194" s="185" t="s">
        <v>187</v>
      </c>
      <c r="H194" s="186">
        <v>873.32</v>
      </c>
      <c r="I194" s="187"/>
      <c r="L194" s="183"/>
      <c r="M194" s="188"/>
      <c r="N194" s="189"/>
      <c r="O194" s="189"/>
      <c r="P194" s="189"/>
      <c r="Q194" s="189"/>
      <c r="R194" s="189"/>
      <c r="S194" s="189"/>
      <c r="T194" s="190"/>
      <c r="AT194" s="184" t="s">
        <v>176</v>
      </c>
      <c r="AU194" s="184" t="s">
        <v>86</v>
      </c>
      <c r="AV194" s="14" t="s">
        <v>172</v>
      </c>
      <c r="AW194" s="14" t="s">
        <v>31</v>
      </c>
      <c r="AX194" s="14" t="s">
        <v>84</v>
      </c>
      <c r="AY194" s="184" t="s">
        <v>164</v>
      </c>
    </row>
    <row r="195" spans="1:65" s="12" customFormat="1" ht="22.9" customHeight="1">
      <c r="B195" s="143"/>
      <c r="D195" s="144" t="s">
        <v>75</v>
      </c>
      <c r="E195" s="154" t="s">
        <v>222</v>
      </c>
      <c r="F195" s="154" t="s">
        <v>227</v>
      </c>
      <c r="I195" s="146"/>
      <c r="J195" s="155">
        <f>BK195</f>
        <v>0</v>
      </c>
      <c r="L195" s="143"/>
      <c r="M195" s="148"/>
      <c r="N195" s="149"/>
      <c r="O195" s="149"/>
      <c r="P195" s="150">
        <f>SUM(P196:P230)</f>
        <v>0</v>
      </c>
      <c r="Q195" s="149"/>
      <c r="R195" s="150">
        <f>SUM(R196:R230)</f>
        <v>0.79593800000000003</v>
      </c>
      <c r="S195" s="149"/>
      <c r="T195" s="151">
        <f>SUM(T196:T230)</f>
        <v>48.641999999999996</v>
      </c>
      <c r="AR195" s="144" t="s">
        <v>84</v>
      </c>
      <c r="AT195" s="152" t="s">
        <v>75</v>
      </c>
      <c r="AU195" s="152" t="s">
        <v>84</v>
      </c>
      <c r="AY195" s="144" t="s">
        <v>164</v>
      </c>
      <c r="BK195" s="153">
        <f>SUM(BK196:BK230)</f>
        <v>0</v>
      </c>
    </row>
    <row r="196" spans="1:65" s="2" customFormat="1" ht="37.9" customHeight="1">
      <c r="A196" s="33"/>
      <c r="B196" s="156"/>
      <c r="C196" s="157" t="s">
        <v>228</v>
      </c>
      <c r="D196" s="157" t="s">
        <v>167</v>
      </c>
      <c r="E196" s="158" t="s">
        <v>229</v>
      </c>
      <c r="F196" s="159" t="s">
        <v>230</v>
      </c>
      <c r="G196" s="160" t="s">
        <v>170</v>
      </c>
      <c r="H196" s="161">
        <v>927</v>
      </c>
      <c r="I196" s="162"/>
      <c r="J196" s="163">
        <f>ROUND(I196*H196,2)</f>
        <v>0</v>
      </c>
      <c r="K196" s="159" t="s">
        <v>182</v>
      </c>
      <c r="L196" s="34"/>
      <c r="M196" s="164" t="s">
        <v>1</v>
      </c>
      <c r="N196" s="165" t="s">
        <v>41</v>
      </c>
      <c r="O196" s="59"/>
      <c r="P196" s="166">
        <f>O196*H196</f>
        <v>0</v>
      </c>
      <c r="Q196" s="166">
        <v>0</v>
      </c>
      <c r="R196" s="166">
        <f>Q196*H196</f>
        <v>0</v>
      </c>
      <c r="S196" s="166">
        <v>0</v>
      </c>
      <c r="T196" s="16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68" t="s">
        <v>172</v>
      </c>
      <c r="AT196" s="168" t="s">
        <v>167</v>
      </c>
      <c r="AU196" s="168" t="s">
        <v>86</v>
      </c>
      <c r="AY196" s="17" t="s">
        <v>164</v>
      </c>
      <c r="BE196" s="102">
        <f>IF(N196="základní",J196,0)</f>
        <v>0</v>
      </c>
      <c r="BF196" s="102">
        <f>IF(N196="snížená",J196,0)</f>
        <v>0</v>
      </c>
      <c r="BG196" s="102">
        <f>IF(N196="zákl. přenesená",J196,0)</f>
        <v>0</v>
      </c>
      <c r="BH196" s="102">
        <f>IF(N196="sníž. přenesená",J196,0)</f>
        <v>0</v>
      </c>
      <c r="BI196" s="102">
        <f>IF(N196="nulová",J196,0)</f>
        <v>0</v>
      </c>
      <c r="BJ196" s="17" t="s">
        <v>84</v>
      </c>
      <c r="BK196" s="102">
        <f>ROUND(I196*H196,2)</f>
        <v>0</v>
      </c>
      <c r="BL196" s="17" t="s">
        <v>172</v>
      </c>
      <c r="BM196" s="168" t="s">
        <v>231</v>
      </c>
    </row>
    <row r="197" spans="1:65" s="2" customFormat="1" ht="11.25">
      <c r="A197" s="33"/>
      <c r="B197" s="34"/>
      <c r="C197" s="33"/>
      <c r="D197" s="169" t="s">
        <v>174</v>
      </c>
      <c r="E197" s="33"/>
      <c r="F197" s="170" t="s">
        <v>232</v>
      </c>
      <c r="G197" s="33"/>
      <c r="H197" s="33"/>
      <c r="I197" s="171"/>
      <c r="J197" s="33"/>
      <c r="K197" s="33"/>
      <c r="L197" s="34"/>
      <c r="M197" s="172"/>
      <c r="N197" s="173"/>
      <c r="O197" s="59"/>
      <c r="P197" s="59"/>
      <c r="Q197" s="59"/>
      <c r="R197" s="59"/>
      <c r="S197" s="59"/>
      <c r="T197" s="60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7" t="s">
        <v>174</v>
      </c>
      <c r="AU197" s="17" t="s">
        <v>86</v>
      </c>
    </row>
    <row r="198" spans="1:65" s="13" customFormat="1" ht="11.25">
      <c r="B198" s="174"/>
      <c r="D198" s="175" t="s">
        <v>176</v>
      </c>
      <c r="E198" s="176" t="s">
        <v>1</v>
      </c>
      <c r="F198" s="177" t="s">
        <v>233</v>
      </c>
      <c r="H198" s="178">
        <v>466</v>
      </c>
      <c r="I198" s="179"/>
      <c r="L198" s="174"/>
      <c r="M198" s="180"/>
      <c r="N198" s="181"/>
      <c r="O198" s="181"/>
      <c r="P198" s="181"/>
      <c r="Q198" s="181"/>
      <c r="R198" s="181"/>
      <c r="S198" s="181"/>
      <c r="T198" s="182"/>
      <c r="AT198" s="176" t="s">
        <v>176</v>
      </c>
      <c r="AU198" s="176" t="s">
        <v>86</v>
      </c>
      <c r="AV198" s="13" t="s">
        <v>86</v>
      </c>
      <c r="AW198" s="13" t="s">
        <v>31</v>
      </c>
      <c r="AX198" s="13" t="s">
        <v>76</v>
      </c>
      <c r="AY198" s="176" t="s">
        <v>164</v>
      </c>
    </row>
    <row r="199" spans="1:65" s="13" customFormat="1" ht="11.25">
      <c r="B199" s="174"/>
      <c r="D199" s="175" t="s">
        <v>176</v>
      </c>
      <c r="E199" s="176" t="s">
        <v>1</v>
      </c>
      <c r="F199" s="177" t="s">
        <v>234</v>
      </c>
      <c r="H199" s="178">
        <v>461</v>
      </c>
      <c r="I199" s="179"/>
      <c r="L199" s="174"/>
      <c r="M199" s="180"/>
      <c r="N199" s="181"/>
      <c r="O199" s="181"/>
      <c r="P199" s="181"/>
      <c r="Q199" s="181"/>
      <c r="R199" s="181"/>
      <c r="S199" s="181"/>
      <c r="T199" s="182"/>
      <c r="AT199" s="176" t="s">
        <v>176</v>
      </c>
      <c r="AU199" s="176" t="s">
        <v>86</v>
      </c>
      <c r="AV199" s="13" t="s">
        <v>86</v>
      </c>
      <c r="AW199" s="13" t="s">
        <v>31</v>
      </c>
      <c r="AX199" s="13" t="s">
        <v>76</v>
      </c>
      <c r="AY199" s="176" t="s">
        <v>164</v>
      </c>
    </row>
    <row r="200" spans="1:65" s="14" customFormat="1" ht="11.25">
      <c r="B200" s="183"/>
      <c r="D200" s="175" t="s">
        <v>176</v>
      </c>
      <c r="E200" s="184" t="s">
        <v>1</v>
      </c>
      <c r="F200" s="185" t="s">
        <v>187</v>
      </c>
      <c r="H200" s="186">
        <v>927</v>
      </c>
      <c r="I200" s="187"/>
      <c r="L200" s="183"/>
      <c r="M200" s="188"/>
      <c r="N200" s="189"/>
      <c r="O200" s="189"/>
      <c r="P200" s="189"/>
      <c r="Q200" s="189"/>
      <c r="R200" s="189"/>
      <c r="S200" s="189"/>
      <c r="T200" s="190"/>
      <c r="AT200" s="184" t="s">
        <v>176</v>
      </c>
      <c r="AU200" s="184" t="s">
        <v>86</v>
      </c>
      <c r="AV200" s="14" t="s">
        <v>172</v>
      </c>
      <c r="AW200" s="14" t="s">
        <v>31</v>
      </c>
      <c r="AX200" s="14" t="s">
        <v>84</v>
      </c>
      <c r="AY200" s="184" t="s">
        <v>164</v>
      </c>
    </row>
    <row r="201" spans="1:65" s="2" customFormat="1" ht="24.2" customHeight="1">
      <c r="A201" s="33"/>
      <c r="B201" s="156"/>
      <c r="C201" s="157" t="s">
        <v>235</v>
      </c>
      <c r="D201" s="157" t="s">
        <v>167</v>
      </c>
      <c r="E201" s="158" t="s">
        <v>236</v>
      </c>
      <c r="F201" s="159" t="s">
        <v>237</v>
      </c>
      <c r="G201" s="160" t="s">
        <v>170</v>
      </c>
      <c r="H201" s="161">
        <v>927</v>
      </c>
      <c r="I201" s="162"/>
      <c r="J201" s="163">
        <f>ROUND(I201*H201,2)</f>
        <v>0</v>
      </c>
      <c r="K201" s="159" t="s">
        <v>182</v>
      </c>
      <c r="L201" s="34"/>
      <c r="M201" s="164" t="s">
        <v>1</v>
      </c>
      <c r="N201" s="165" t="s">
        <v>41</v>
      </c>
      <c r="O201" s="59"/>
      <c r="P201" s="166">
        <f>O201*H201</f>
        <v>0</v>
      </c>
      <c r="Q201" s="166">
        <v>0</v>
      </c>
      <c r="R201" s="166">
        <f>Q201*H201</f>
        <v>0</v>
      </c>
      <c r="S201" s="166">
        <v>0</v>
      </c>
      <c r="T201" s="167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168" t="s">
        <v>172</v>
      </c>
      <c r="AT201" s="168" t="s">
        <v>167</v>
      </c>
      <c r="AU201" s="168" t="s">
        <v>86</v>
      </c>
      <c r="AY201" s="17" t="s">
        <v>164</v>
      </c>
      <c r="BE201" s="102">
        <f>IF(N201="základní",J201,0)</f>
        <v>0</v>
      </c>
      <c r="BF201" s="102">
        <f>IF(N201="snížená",J201,0)</f>
        <v>0</v>
      </c>
      <c r="BG201" s="102">
        <f>IF(N201="zákl. přenesená",J201,0)</f>
        <v>0</v>
      </c>
      <c r="BH201" s="102">
        <f>IF(N201="sníž. přenesená",J201,0)</f>
        <v>0</v>
      </c>
      <c r="BI201" s="102">
        <f>IF(N201="nulová",J201,0)</f>
        <v>0</v>
      </c>
      <c r="BJ201" s="17" t="s">
        <v>84</v>
      </c>
      <c r="BK201" s="102">
        <f>ROUND(I201*H201,2)</f>
        <v>0</v>
      </c>
      <c r="BL201" s="17" t="s">
        <v>172</v>
      </c>
      <c r="BM201" s="168" t="s">
        <v>238</v>
      </c>
    </row>
    <row r="202" spans="1:65" s="2" customFormat="1" ht="11.25">
      <c r="A202" s="33"/>
      <c r="B202" s="34"/>
      <c r="C202" s="33"/>
      <c r="D202" s="169" t="s">
        <v>174</v>
      </c>
      <c r="E202" s="33"/>
      <c r="F202" s="170" t="s">
        <v>239</v>
      </c>
      <c r="G202" s="33"/>
      <c r="H202" s="33"/>
      <c r="I202" s="171"/>
      <c r="J202" s="33"/>
      <c r="K202" s="33"/>
      <c r="L202" s="34"/>
      <c r="M202" s="172"/>
      <c r="N202" s="173"/>
      <c r="O202" s="59"/>
      <c r="P202" s="59"/>
      <c r="Q202" s="59"/>
      <c r="R202" s="59"/>
      <c r="S202" s="59"/>
      <c r="T202" s="60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7" t="s">
        <v>174</v>
      </c>
      <c r="AU202" s="17" t="s">
        <v>86</v>
      </c>
    </row>
    <row r="203" spans="1:65" s="13" customFormat="1" ht="11.25">
      <c r="B203" s="174"/>
      <c r="D203" s="175" t="s">
        <v>176</v>
      </c>
      <c r="E203" s="176" t="s">
        <v>1</v>
      </c>
      <c r="F203" s="177" t="s">
        <v>240</v>
      </c>
      <c r="H203" s="178">
        <v>927</v>
      </c>
      <c r="I203" s="179"/>
      <c r="L203" s="174"/>
      <c r="M203" s="180"/>
      <c r="N203" s="181"/>
      <c r="O203" s="181"/>
      <c r="P203" s="181"/>
      <c r="Q203" s="181"/>
      <c r="R203" s="181"/>
      <c r="S203" s="181"/>
      <c r="T203" s="182"/>
      <c r="AT203" s="176" t="s">
        <v>176</v>
      </c>
      <c r="AU203" s="176" t="s">
        <v>86</v>
      </c>
      <c r="AV203" s="13" t="s">
        <v>86</v>
      </c>
      <c r="AW203" s="13" t="s">
        <v>31</v>
      </c>
      <c r="AX203" s="13" t="s">
        <v>84</v>
      </c>
      <c r="AY203" s="176" t="s">
        <v>164</v>
      </c>
    </row>
    <row r="204" spans="1:65" s="2" customFormat="1" ht="37.9" customHeight="1">
      <c r="A204" s="33"/>
      <c r="B204" s="156"/>
      <c r="C204" s="157" t="s">
        <v>8</v>
      </c>
      <c r="D204" s="157" t="s">
        <v>167</v>
      </c>
      <c r="E204" s="158" t="s">
        <v>241</v>
      </c>
      <c r="F204" s="159" t="s">
        <v>242</v>
      </c>
      <c r="G204" s="160" t="s">
        <v>243</v>
      </c>
      <c r="H204" s="161">
        <v>110.6</v>
      </c>
      <c r="I204" s="162"/>
      <c r="J204" s="163">
        <f>ROUND(I204*H204,2)</f>
        <v>0</v>
      </c>
      <c r="K204" s="159" t="s">
        <v>1</v>
      </c>
      <c r="L204" s="34"/>
      <c r="M204" s="164" t="s">
        <v>1</v>
      </c>
      <c r="N204" s="165" t="s">
        <v>41</v>
      </c>
      <c r="O204" s="59"/>
      <c r="P204" s="166">
        <f>O204*H204</f>
        <v>0</v>
      </c>
      <c r="Q204" s="166">
        <v>0</v>
      </c>
      <c r="R204" s="166">
        <f>Q204*H204</f>
        <v>0</v>
      </c>
      <c r="S204" s="166">
        <v>0</v>
      </c>
      <c r="T204" s="16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68" t="s">
        <v>172</v>
      </c>
      <c r="AT204" s="168" t="s">
        <v>167</v>
      </c>
      <c r="AU204" s="168" t="s">
        <v>86</v>
      </c>
      <c r="AY204" s="17" t="s">
        <v>164</v>
      </c>
      <c r="BE204" s="102">
        <f>IF(N204="základní",J204,0)</f>
        <v>0</v>
      </c>
      <c r="BF204" s="102">
        <f>IF(N204="snížená",J204,0)</f>
        <v>0</v>
      </c>
      <c r="BG204" s="102">
        <f>IF(N204="zákl. přenesená",J204,0)</f>
        <v>0</v>
      </c>
      <c r="BH204" s="102">
        <f>IF(N204="sníž. přenesená",J204,0)</f>
        <v>0</v>
      </c>
      <c r="BI204" s="102">
        <f>IF(N204="nulová",J204,0)</f>
        <v>0</v>
      </c>
      <c r="BJ204" s="17" t="s">
        <v>84</v>
      </c>
      <c r="BK204" s="102">
        <f>ROUND(I204*H204,2)</f>
        <v>0</v>
      </c>
      <c r="BL204" s="17" t="s">
        <v>172</v>
      </c>
      <c r="BM204" s="168" t="s">
        <v>244</v>
      </c>
    </row>
    <row r="205" spans="1:65" s="13" customFormat="1" ht="11.25">
      <c r="B205" s="174"/>
      <c r="D205" s="175" t="s">
        <v>176</v>
      </c>
      <c r="E205" s="176" t="s">
        <v>1</v>
      </c>
      <c r="F205" s="177" t="s">
        <v>245</v>
      </c>
      <c r="H205" s="178">
        <v>37.799999999999997</v>
      </c>
      <c r="I205" s="179"/>
      <c r="L205" s="174"/>
      <c r="M205" s="180"/>
      <c r="N205" s="181"/>
      <c r="O205" s="181"/>
      <c r="P205" s="181"/>
      <c r="Q205" s="181"/>
      <c r="R205" s="181"/>
      <c r="S205" s="181"/>
      <c r="T205" s="182"/>
      <c r="AT205" s="176" t="s">
        <v>176</v>
      </c>
      <c r="AU205" s="176" t="s">
        <v>86</v>
      </c>
      <c r="AV205" s="13" t="s">
        <v>86</v>
      </c>
      <c r="AW205" s="13" t="s">
        <v>31</v>
      </c>
      <c r="AX205" s="13" t="s">
        <v>76</v>
      </c>
      <c r="AY205" s="176" t="s">
        <v>164</v>
      </c>
    </row>
    <row r="206" spans="1:65" s="13" customFormat="1" ht="11.25">
      <c r="B206" s="174"/>
      <c r="D206" s="175" t="s">
        <v>176</v>
      </c>
      <c r="E206" s="176" t="s">
        <v>1</v>
      </c>
      <c r="F206" s="177" t="s">
        <v>246</v>
      </c>
      <c r="H206" s="178">
        <v>72.8</v>
      </c>
      <c r="I206" s="179"/>
      <c r="L206" s="174"/>
      <c r="M206" s="180"/>
      <c r="N206" s="181"/>
      <c r="O206" s="181"/>
      <c r="P206" s="181"/>
      <c r="Q206" s="181"/>
      <c r="R206" s="181"/>
      <c r="S206" s="181"/>
      <c r="T206" s="182"/>
      <c r="AT206" s="176" t="s">
        <v>176</v>
      </c>
      <c r="AU206" s="176" t="s">
        <v>86</v>
      </c>
      <c r="AV206" s="13" t="s">
        <v>86</v>
      </c>
      <c r="AW206" s="13" t="s">
        <v>31</v>
      </c>
      <c r="AX206" s="13" t="s">
        <v>76</v>
      </c>
      <c r="AY206" s="176" t="s">
        <v>164</v>
      </c>
    </row>
    <row r="207" spans="1:65" s="14" customFormat="1" ht="11.25">
      <c r="B207" s="183"/>
      <c r="D207" s="175" t="s">
        <v>176</v>
      </c>
      <c r="E207" s="184" t="s">
        <v>1</v>
      </c>
      <c r="F207" s="185" t="s">
        <v>187</v>
      </c>
      <c r="H207" s="186">
        <v>110.6</v>
      </c>
      <c r="I207" s="187"/>
      <c r="L207" s="183"/>
      <c r="M207" s="188"/>
      <c r="N207" s="189"/>
      <c r="O207" s="189"/>
      <c r="P207" s="189"/>
      <c r="Q207" s="189"/>
      <c r="R207" s="189"/>
      <c r="S207" s="189"/>
      <c r="T207" s="190"/>
      <c r="AT207" s="184" t="s">
        <v>176</v>
      </c>
      <c r="AU207" s="184" t="s">
        <v>86</v>
      </c>
      <c r="AV207" s="14" t="s">
        <v>172</v>
      </c>
      <c r="AW207" s="14" t="s">
        <v>31</v>
      </c>
      <c r="AX207" s="14" t="s">
        <v>84</v>
      </c>
      <c r="AY207" s="184" t="s">
        <v>164</v>
      </c>
    </row>
    <row r="208" spans="1:65" s="2" customFormat="1" ht="37.9" customHeight="1">
      <c r="A208" s="33"/>
      <c r="B208" s="156"/>
      <c r="C208" s="198" t="s">
        <v>247</v>
      </c>
      <c r="D208" s="198" t="s">
        <v>248</v>
      </c>
      <c r="E208" s="199" t="s">
        <v>249</v>
      </c>
      <c r="F208" s="200" t="s">
        <v>250</v>
      </c>
      <c r="G208" s="201" t="s">
        <v>243</v>
      </c>
      <c r="H208" s="202">
        <v>121.66</v>
      </c>
      <c r="I208" s="203"/>
      <c r="J208" s="204">
        <f>ROUND(I208*H208,2)</f>
        <v>0</v>
      </c>
      <c r="K208" s="200" t="s">
        <v>1</v>
      </c>
      <c r="L208" s="205"/>
      <c r="M208" s="206" t="s">
        <v>1</v>
      </c>
      <c r="N208" s="207" t="s">
        <v>41</v>
      </c>
      <c r="O208" s="59"/>
      <c r="P208" s="166">
        <f>O208*H208</f>
        <v>0</v>
      </c>
      <c r="Q208" s="166">
        <v>6.9999999999999999E-4</v>
      </c>
      <c r="R208" s="166">
        <f>Q208*H208</f>
        <v>8.5162000000000002E-2</v>
      </c>
      <c r="S208" s="166">
        <v>0</v>
      </c>
      <c r="T208" s="16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8" t="s">
        <v>217</v>
      </c>
      <c r="AT208" s="168" t="s">
        <v>248</v>
      </c>
      <c r="AU208" s="168" t="s">
        <v>86</v>
      </c>
      <c r="AY208" s="17" t="s">
        <v>164</v>
      </c>
      <c r="BE208" s="102">
        <f>IF(N208="základní",J208,0)</f>
        <v>0</v>
      </c>
      <c r="BF208" s="102">
        <f>IF(N208="snížená",J208,0)</f>
        <v>0</v>
      </c>
      <c r="BG208" s="102">
        <f>IF(N208="zákl. přenesená",J208,0)</f>
        <v>0</v>
      </c>
      <c r="BH208" s="102">
        <f>IF(N208="sníž. přenesená",J208,0)</f>
        <v>0</v>
      </c>
      <c r="BI208" s="102">
        <f>IF(N208="nulová",J208,0)</f>
        <v>0</v>
      </c>
      <c r="BJ208" s="17" t="s">
        <v>84</v>
      </c>
      <c r="BK208" s="102">
        <f>ROUND(I208*H208,2)</f>
        <v>0</v>
      </c>
      <c r="BL208" s="17" t="s">
        <v>172</v>
      </c>
      <c r="BM208" s="168" t="s">
        <v>251</v>
      </c>
    </row>
    <row r="209" spans="1:65" s="13" customFormat="1" ht="11.25">
      <c r="B209" s="174"/>
      <c r="D209" s="175" t="s">
        <v>176</v>
      </c>
      <c r="F209" s="177" t="s">
        <v>252</v>
      </c>
      <c r="H209" s="178">
        <v>121.66</v>
      </c>
      <c r="I209" s="179"/>
      <c r="L209" s="174"/>
      <c r="M209" s="180"/>
      <c r="N209" s="181"/>
      <c r="O209" s="181"/>
      <c r="P209" s="181"/>
      <c r="Q209" s="181"/>
      <c r="R209" s="181"/>
      <c r="S209" s="181"/>
      <c r="T209" s="182"/>
      <c r="AT209" s="176" t="s">
        <v>176</v>
      </c>
      <c r="AU209" s="176" t="s">
        <v>86</v>
      </c>
      <c r="AV209" s="13" t="s">
        <v>86</v>
      </c>
      <c r="AW209" s="13" t="s">
        <v>3</v>
      </c>
      <c r="AX209" s="13" t="s">
        <v>84</v>
      </c>
      <c r="AY209" s="176" t="s">
        <v>164</v>
      </c>
    </row>
    <row r="210" spans="1:65" s="2" customFormat="1" ht="33" customHeight="1">
      <c r="A210" s="33"/>
      <c r="B210" s="156"/>
      <c r="C210" s="157" t="s">
        <v>253</v>
      </c>
      <c r="D210" s="157" t="s">
        <v>167</v>
      </c>
      <c r="E210" s="158" t="s">
        <v>254</v>
      </c>
      <c r="F210" s="159" t="s">
        <v>255</v>
      </c>
      <c r="G210" s="160" t="s">
        <v>170</v>
      </c>
      <c r="H210" s="161">
        <v>173.36</v>
      </c>
      <c r="I210" s="162"/>
      <c r="J210" s="163">
        <f>ROUND(I210*H210,2)</f>
        <v>0</v>
      </c>
      <c r="K210" s="159" t="s">
        <v>182</v>
      </c>
      <c r="L210" s="34"/>
      <c r="M210" s="164" t="s">
        <v>1</v>
      </c>
      <c r="N210" s="165" t="s">
        <v>41</v>
      </c>
      <c r="O210" s="59"/>
      <c r="P210" s="166">
        <f>O210*H210</f>
        <v>0</v>
      </c>
      <c r="Q210" s="166">
        <v>0</v>
      </c>
      <c r="R210" s="166">
        <f>Q210*H210</f>
        <v>0</v>
      </c>
      <c r="S210" s="166">
        <v>0.05</v>
      </c>
      <c r="T210" s="167">
        <f>S210*H210</f>
        <v>8.668000000000001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68" t="s">
        <v>172</v>
      </c>
      <c r="AT210" s="168" t="s">
        <v>167</v>
      </c>
      <c r="AU210" s="168" t="s">
        <v>86</v>
      </c>
      <c r="AY210" s="17" t="s">
        <v>164</v>
      </c>
      <c r="BE210" s="102">
        <f>IF(N210="základní",J210,0)</f>
        <v>0</v>
      </c>
      <c r="BF210" s="102">
        <f>IF(N210="snížená",J210,0)</f>
        <v>0</v>
      </c>
      <c r="BG210" s="102">
        <f>IF(N210="zákl. přenesená",J210,0)</f>
        <v>0</v>
      </c>
      <c r="BH210" s="102">
        <f>IF(N210="sníž. přenesená",J210,0)</f>
        <v>0</v>
      </c>
      <c r="BI210" s="102">
        <f>IF(N210="nulová",J210,0)</f>
        <v>0</v>
      </c>
      <c r="BJ210" s="17" t="s">
        <v>84</v>
      </c>
      <c r="BK210" s="102">
        <f>ROUND(I210*H210,2)</f>
        <v>0</v>
      </c>
      <c r="BL210" s="17" t="s">
        <v>172</v>
      </c>
      <c r="BM210" s="168" t="s">
        <v>256</v>
      </c>
    </row>
    <row r="211" spans="1:65" s="2" customFormat="1" ht="11.25">
      <c r="A211" s="33"/>
      <c r="B211" s="34"/>
      <c r="C211" s="33"/>
      <c r="D211" s="169" t="s">
        <v>174</v>
      </c>
      <c r="E211" s="33"/>
      <c r="F211" s="170" t="s">
        <v>257</v>
      </c>
      <c r="G211" s="33"/>
      <c r="H211" s="33"/>
      <c r="I211" s="171"/>
      <c r="J211" s="33"/>
      <c r="K211" s="33"/>
      <c r="L211" s="34"/>
      <c r="M211" s="172"/>
      <c r="N211" s="173"/>
      <c r="O211" s="59"/>
      <c r="P211" s="59"/>
      <c r="Q211" s="59"/>
      <c r="R211" s="59"/>
      <c r="S211" s="59"/>
      <c r="T211" s="60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7" t="s">
        <v>174</v>
      </c>
      <c r="AU211" s="17" t="s">
        <v>86</v>
      </c>
    </row>
    <row r="212" spans="1:65" s="13" customFormat="1" ht="11.25">
      <c r="B212" s="174"/>
      <c r="D212" s="175" t="s">
        <v>176</v>
      </c>
      <c r="E212" s="176" t="s">
        <v>1</v>
      </c>
      <c r="F212" s="177" t="s">
        <v>185</v>
      </c>
      <c r="H212" s="178">
        <v>155.36000000000001</v>
      </c>
      <c r="I212" s="179"/>
      <c r="L212" s="174"/>
      <c r="M212" s="180"/>
      <c r="N212" s="181"/>
      <c r="O212" s="181"/>
      <c r="P212" s="181"/>
      <c r="Q212" s="181"/>
      <c r="R212" s="181"/>
      <c r="S212" s="181"/>
      <c r="T212" s="182"/>
      <c r="AT212" s="176" t="s">
        <v>176</v>
      </c>
      <c r="AU212" s="176" t="s">
        <v>86</v>
      </c>
      <c r="AV212" s="13" t="s">
        <v>86</v>
      </c>
      <c r="AW212" s="13" t="s">
        <v>31</v>
      </c>
      <c r="AX212" s="13" t="s">
        <v>76</v>
      </c>
      <c r="AY212" s="176" t="s">
        <v>164</v>
      </c>
    </row>
    <row r="213" spans="1:65" s="13" customFormat="1" ht="11.25">
      <c r="B213" s="174"/>
      <c r="D213" s="175" t="s">
        <v>176</v>
      </c>
      <c r="E213" s="176" t="s">
        <v>1</v>
      </c>
      <c r="F213" s="177" t="s">
        <v>186</v>
      </c>
      <c r="H213" s="178">
        <v>18</v>
      </c>
      <c r="I213" s="179"/>
      <c r="L213" s="174"/>
      <c r="M213" s="180"/>
      <c r="N213" s="181"/>
      <c r="O213" s="181"/>
      <c r="P213" s="181"/>
      <c r="Q213" s="181"/>
      <c r="R213" s="181"/>
      <c r="S213" s="181"/>
      <c r="T213" s="182"/>
      <c r="AT213" s="176" t="s">
        <v>176</v>
      </c>
      <c r="AU213" s="176" t="s">
        <v>86</v>
      </c>
      <c r="AV213" s="13" t="s">
        <v>86</v>
      </c>
      <c r="AW213" s="13" t="s">
        <v>31</v>
      </c>
      <c r="AX213" s="13" t="s">
        <v>76</v>
      </c>
      <c r="AY213" s="176" t="s">
        <v>164</v>
      </c>
    </row>
    <row r="214" spans="1:65" s="14" customFormat="1" ht="11.25">
      <c r="B214" s="183"/>
      <c r="D214" s="175" t="s">
        <v>176</v>
      </c>
      <c r="E214" s="184" t="s">
        <v>1</v>
      </c>
      <c r="F214" s="185" t="s">
        <v>187</v>
      </c>
      <c r="H214" s="186">
        <v>173.36</v>
      </c>
      <c r="I214" s="187"/>
      <c r="L214" s="183"/>
      <c r="M214" s="188"/>
      <c r="N214" s="189"/>
      <c r="O214" s="189"/>
      <c r="P214" s="189"/>
      <c r="Q214" s="189"/>
      <c r="R214" s="189"/>
      <c r="S214" s="189"/>
      <c r="T214" s="190"/>
      <c r="AT214" s="184" t="s">
        <v>176</v>
      </c>
      <c r="AU214" s="184" t="s">
        <v>86</v>
      </c>
      <c r="AV214" s="14" t="s">
        <v>172</v>
      </c>
      <c r="AW214" s="14" t="s">
        <v>31</v>
      </c>
      <c r="AX214" s="14" t="s">
        <v>84</v>
      </c>
      <c r="AY214" s="184" t="s">
        <v>164</v>
      </c>
    </row>
    <row r="215" spans="1:65" s="2" customFormat="1" ht="44.25" customHeight="1">
      <c r="A215" s="33"/>
      <c r="B215" s="156"/>
      <c r="C215" s="157" t="s">
        <v>258</v>
      </c>
      <c r="D215" s="157" t="s">
        <v>167</v>
      </c>
      <c r="E215" s="158" t="s">
        <v>259</v>
      </c>
      <c r="F215" s="159" t="s">
        <v>260</v>
      </c>
      <c r="G215" s="160" t="s">
        <v>170</v>
      </c>
      <c r="H215" s="161">
        <v>869</v>
      </c>
      <c r="I215" s="162"/>
      <c r="J215" s="163">
        <f>ROUND(I215*H215,2)</f>
        <v>0</v>
      </c>
      <c r="K215" s="159" t="s">
        <v>182</v>
      </c>
      <c r="L215" s="34"/>
      <c r="M215" s="164" t="s">
        <v>1</v>
      </c>
      <c r="N215" s="165" t="s">
        <v>41</v>
      </c>
      <c r="O215" s="59"/>
      <c r="P215" s="166">
        <f>O215*H215</f>
        <v>0</v>
      </c>
      <c r="Q215" s="166">
        <v>0</v>
      </c>
      <c r="R215" s="166">
        <f>Q215*H215</f>
        <v>0</v>
      </c>
      <c r="S215" s="166">
        <v>4.5999999999999999E-2</v>
      </c>
      <c r="T215" s="167">
        <f>S215*H215</f>
        <v>39.973999999999997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168" t="s">
        <v>172</v>
      </c>
      <c r="AT215" s="168" t="s">
        <v>167</v>
      </c>
      <c r="AU215" s="168" t="s">
        <v>86</v>
      </c>
      <c r="AY215" s="17" t="s">
        <v>164</v>
      </c>
      <c r="BE215" s="102">
        <f>IF(N215="základní",J215,0)</f>
        <v>0</v>
      </c>
      <c r="BF215" s="102">
        <f>IF(N215="snížená",J215,0)</f>
        <v>0</v>
      </c>
      <c r="BG215" s="102">
        <f>IF(N215="zákl. přenesená",J215,0)</f>
        <v>0</v>
      </c>
      <c r="BH215" s="102">
        <f>IF(N215="sníž. přenesená",J215,0)</f>
        <v>0</v>
      </c>
      <c r="BI215" s="102">
        <f>IF(N215="nulová",J215,0)</f>
        <v>0</v>
      </c>
      <c r="BJ215" s="17" t="s">
        <v>84</v>
      </c>
      <c r="BK215" s="102">
        <f>ROUND(I215*H215,2)</f>
        <v>0</v>
      </c>
      <c r="BL215" s="17" t="s">
        <v>172</v>
      </c>
      <c r="BM215" s="168" t="s">
        <v>261</v>
      </c>
    </row>
    <row r="216" spans="1:65" s="2" customFormat="1" ht="11.25">
      <c r="A216" s="33"/>
      <c r="B216" s="34"/>
      <c r="C216" s="33"/>
      <c r="D216" s="169" t="s">
        <v>174</v>
      </c>
      <c r="E216" s="33"/>
      <c r="F216" s="170" t="s">
        <v>262</v>
      </c>
      <c r="G216" s="33"/>
      <c r="H216" s="33"/>
      <c r="I216" s="171"/>
      <c r="J216" s="33"/>
      <c r="K216" s="33"/>
      <c r="L216" s="34"/>
      <c r="M216" s="172"/>
      <c r="N216" s="173"/>
      <c r="O216" s="59"/>
      <c r="P216" s="59"/>
      <c r="Q216" s="59"/>
      <c r="R216" s="59"/>
      <c r="S216" s="59"/>
      <c r="T216" s="60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7" t="s">
        <v>174</v>
      </c>
      <c r="AU216" s="17" t="s">
        <v>86</v>
      </c>
    </row>
    <row r="217" spans="1:65" s="15" customFormat="1" ht="11.25">
      <c r="B217" s="191"/>
      <c r="D217" s="175" t="s">
        <v>176</v>
      </c>
      <c r="E217" s="192" t="s">
        <v>1</v>
      </c>
      <c r="F217" s="193" t="s">
        <v>205</v>
      </c>
      <c r="H217" s="192" t="s">
        <v>1</v>
      </c>
      <c r="I217" s="194"/>
      <c r="L217" s="191"/>
      <c r="M217" s="195"/>
      <c r="N217" s="196"/>
      <c r="O217" s="196"/>
      <c r="P217" s="196"/>
      <c r="Q217" s="196"/>
      <c r="R217" s="196"/>
      <c r="S217" s="196"/>
      <c r="T217" s="197"/>
      <c r="AT217" s="192" t="s">
        <v>176</v>
      </c>
      <c r="AU217" s="192" t="s">
        <v>86</v>
      </c>
      <c r="AV217" s="15" t="s">
        <v>84</v>
      </c>
      <c r="AW217" s="15" t="s">
        <v>31</v>
      </c>
      <c r="AX217" s="15" t="s">
        <v>76</v>
      </c>
      <c r="AY217" s="192" t="s">
        <v>164</v>
      </c>
    </row>
    <row r="218" spans="1:65" s="13" customFormat="1" ht="11.25">
      <c r="B218" s="174"/>
      <c r="D218" s="175" t="s">
        <v>176</v>
      </c>
      <c r="E218" s="176" t="s">
        <v>1</v>
      </c>
      <c r="F218" s="177" t="s">
        <v>206</v>
      </c>
      <c r="H218" s="178">
        <v>108</v>
      </c>
      <c r="I218" s="179"/>
      <c r="L218" s="174"/>
      <c r="M218" s="180"/>
      <c r="N218" s="181"/>
      <c r="O218" s="181"/>
      <c r="P218" s="181"/>
      <c r="Q218" s="181"/>
      <c r="R218" s="181"/>
      <c r="S218" s="181"/>
      <c r="T218" s="182"/>
      <c r="AT218" s="176" t="s">
        <v>176</v>
      </c>
      <c r="AU218" s="176" t="s">
        <v>86</v>
      </c>
      <c r="AV218" s="13" t="s">
        <v>86</v>
      </c>
      <c r="AW218" s="13" t="s">
        <v>31</v>
      </c>
      <c r="AX218" s="13" t="s">
        <v>76</v>
      </c>
      <c r="AY218" s="176" t="s">
        <v>164</v>
      </c>
    </row>
    <row r="219" spans="1:65" s="13" customFormat="1" ht="11.25">
      <c r="B219" s="174"/>
      <c r="D219" s="175" t="s">
        <v>176</v>
      </c>
      <c r="E219" s="176" t="s">
        <v>1</v>
      </c>
      <c r="F219" s="177" t="s">
        <v>263</v>
      </c>
      <c r="H219" s="178">
        <v>100</v>
      </c>
      <c r="I219" s="179"/>
      <c r="L219" s="174"/>
      <c r="M219" s="180"/>
      <c r="N219" s="181"/>
      <c r="O219" s="181"/>
      <c r="P219" s="181"/>
      <c r="Q219" s="181"/>
      <c r="R219" s="181"/>
      <c r="S219" s="181"/>
      <c r="T219" s="182"/>
      <c r="AT219" s="176" t="s">
        <v>176</v>
      </c>
      <c r="AU219" s="176" t="s">
        <v>86</v>
      </c>
      <c r="AV219" s="13" t="s">
        <v>86</v>
      </c>
      <c r="AW219" s="13" t="s">
        <v>31</v>
      </c>
      <c r="AX219" s="13" t="s">
        <v>76</v>
      </c>
      <c r="AY219" s="176" t="s">
        <v>164</v>
      </c>
    </row>
    <row r="220" spans="1:65" s="15" customFormat="1" ht="11.25">
      <c r="B220" s="191"/>
      <c r="D220" s="175" t="s">
        <v>176</v>
      </c>
      <c r="E220" s="192" t="s">
        <v>1</v>
      </c>
      <c r="F220" s="193" t="s">
        <v>208</v>
      </c>
      <c r="H220" s="192" t="s">
        <v>1</v>
      </c>
      <c r="I220" s="194"/>
      <c r="L220" s="191"/>
      <c r="M220" s="195"/>
      <c r="N220" s="196"/>
      <c r="O220" s="196"/>
      <c r="P220" s="196"/>
      <c r="Q220" s="196"/>
      <c r="R220" s="196"/>
      <c r="S220" s="196"/>
      <c r="T220" s="197"/>
      <c r="AT220" s="192" t="s">
        <v>176</v>
      </c>
      <c r="AU220" s="192" t="s">
        <v>86</v>
      </c>
      <c r="AV220" s="15" t="s">
        <v>84</v>
      </c>
      <c r="AW220" s="15" t="s">
        <v>31</v>
      </c>
      <c r="AX220" s="15" t="s">
        <v>76</v>
      </c>
      <c r="AY220" s="192" t="s">
        <v>164</v>
      </c>
    </row>
    <row r="221" spans="1:65" s="13" customFormat="1" ht="11.25">
      <c r="B221" s="174"/>
      <c r="D221" s="175" t="s">
        <v>176</v>
      </c>
      <c r="E221" s="176" t="s">
        <v>1</v>
      </c>
      <c r="F221" s="177" t="s">
        <v>209</v>
      </c>
      <c r="H221" s="178">
        <v>546</v>
      </c>
      <c r="I221" s="179"/>
      <c r="L221" s="174"/>
      <c r="M221" s="180"/>
      <c r="N221" s="181"/>
      <c r="O221" s="181"/>
      <c r="P221" s="181"/>
      <c r="Q221" s="181"/>
      <c r="R221" s="181"/>
      <c r="S221" s="181"/>
      <c r="T221" s="182"/>
      <c r="AT221" s="176" t="s">
        <v>176</v>
      </c>
      <c r="AU221" s="176" t="s">
        <v>86</v>
      </c>
      <c r="AV221" s="13" t="s">
        <v>86</v>
      </c>
      <c r="AW221" s="13" t="s">
        <v>31</v>
      </c>
      <c r="AX221" s="13" t="s">
        <v>76</v>
      </c>
      <c r="AY221" s="176" t="s">
        <v>164</v>
      </c>
    </row>
    <row r="222" spans="1:65" s="13" customFormat="1" ht="11.25">
      <c r="B222" s="174"/>
      <c r="D222" s="175" t="s">
        <v>176</v>
      </c>
      <c r="E222" s="176" t="s">
        <v>1</v>
      </c>
      <c r="F222" s="177" t="s">
        <v>264</v>
      </c>
      <c r="H222" s="178">
        <v>115</v>
      </c>
      <c r="I222" s="179"/>
      <c r="L222" s="174"/>
      <c r="M222" s="180"/>
      <c r="N222" s="181"/>
      <c r="O222" s="181"/>
      <c r="P222" s="181"/>
      <c r="Q222" s="181"/>
      <c r="R222" s="181"/>
      <c r="S222" s="181"/>
      <c r="T222" s="182"/>
      <c r="AT222" s="176" t="s">
        <v>176</v>
      </c>
      <c r="AU222" s="176" t="s">
        <v>86</v>
      </c>
      <c r="AV222" s="13" t="s">
        <v>86</v>
      </c>
      <c r="AW222" s="13" t="s">
        <v>31</v>
      </c>
      <c r="AX222" s="13" t="s">
        <v>76</v>
      </c>
      <c r="AY222" s="176" t="s">
        <v>164</v>
      </c>
    </row>
    <row r="223" spans="1:65" s="14" customFormat="1" ht="11.25">
      <c r="B223" s="183"/>
      <c r="D223" s="175" t="s">
        <v>176</v>
      </c>
      <c r="E223" s="184" t="s">
        <v>1</v>
      </c>
      <c r="F223" s="185" t="s">
        <v>187</v>
      </c>
      <c r="H223" s="186">
        <v>869</v>
      </c>
      <c r="I223" s="187"/>
      <c r="L223" s="183"/>
      <c r="M223" s="188"/>
      <c r="N223" s="189"/>
      <c r="O223" s="189"/>
      <c r="P223" s="189"/>
      <c r="Q223" s="189"/>
      <c r="R223" s="189"/>
      <c r="S223" s="189"/>
      <c r="T223" s="190"/>
      <c r="AT223" s="184" t="s">
        <v>176</v>
      </c>
      <c r="AU223" s="184" t="s">
        <v>86</v>
      </c>
      <c r="AV223" s="14" t="s">
        <v>172</v>
      </c>
      <c r="AW223" s="14" t="s">
        <v>31</v>
      </c>
      <c r="AX223" s="14" t="s">
        <v>84</v>
      </c>
      <c r="AY223" s="184" t="s">
        <v>164</v>
      </c>
    </row>
    <row r="224" spans="1:65" s="2" customFormat="1" ht="24.2" customHeight="1">
      <c r="A224" s="33"/>
      <c r="B224" s="156"/>
      <c r="C224" s="157" t="s">
        <v>265</v>
      </c>
      <c r="D224" s="157" t="s">
        <v>167</v>
      </c>
      <c r="E224" s="158" t="s">
        <v>266</v>
      </c>
      <c r="F224" s="159" t="s">
        <v>267</v>
      </c>
      <c r="G224" s="160" t="s">
        <v>170</v>
      </c>
      <c r="H224" s="161">
        <v>173.36</v>
      </c>
      <c r="I224" s="162"/>
      <c r="J224" s="163">
        <f>ROUND(I224*H224,2)</f>
        <v>0</v>
      </c>
      <c r="K224" s="159" t="s">
        <v>182</v>
      </c>
      <c r="L224" s="34"/>
      <c r="M224" s="164" t="s">
        <v>1</v>
      </c>
      <c r="N224" s="165" t="s">
        <v>41</v>
      </c>
      <c r="O224" s="59"/>
      <c r="P224" s="166">
        <f>O224*H224</f>
        <v>0</v>
      </c>
      <c r="Q224" s="166">
        <v>4.1000000000000003E-3</v>
      </c>
      <c r="R224" s="166">
        <f>Q224*H224</f>
        <v>0.71077600000000007</v>
      </c>
      <c r="S224" s="166">
        <v>0</v>
      </c>
      <c r="T224" s="16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8" t="s">
        <v>172</v>
      </c>
      <c r="AT224" s="168" t="s">
        <v>167</v>
      </c>
      <c r="AU224" s="168" t="s">
        <v>86</v>
      </c>
      <c r="AY224" s="17" t="s">
        <v>164</v>
      </c>
      <c r="BE224" s="102">
        <f>IF(N224="základní",J224,0)</f>
        <v>0</v>
      </c>
      <c r="BF224" s="102">
        <f>IF(N224="snížená",J224,0)</f>
        <v>0</v>
      </c>
      <c r="BG224" s="102">
        <f>IF(N224="zákl. přenesená",J224,0)</f>
        <v>0</v>
      </c>
      <c r="BH224" s="102">
        <f>IF(N224="sníž. přenesená",J224,0)</f>
        <v>0</v>
      </c>
      <c r="BI224" s="102">
        <f>IF(N224="nulová",J224,0)</f>
        <v>0</v>
      </c>
      <c r="BJ224" s="17" t="s">
        <v>84</v>
      </c>
      <c r="BK224" s="102">
        <f>ROUND(I224*H224,2)</f>
        <v>0</v>
      </c>
      <c r="BL224" s="17" t="s">
        <v>172</v>
      </c>
      <c r="BM224" s="168" t="s">
        <v>268</v>
      </c>
    </row>
    <row r="225" spans="1:65" s="2" customFormat="1" ht="11.25">
      <c r="A225" s="33"/>
      <c r="B225" s="34"/>
      <c r="C225" s="33"/>
      <c r="D225" s="169" t="s">
        <v>174</v>
      </c>
      <c r="E225" s="33"/>
      <c r="F225" s="170" t="s">
        <v>269</v>
      </c>
      <c r="G225" s="33"/>
      <c r="H225" s="33"/>
      <c r="I225" s="171"/>
      <c r="J225" s="33"/>
      <c r="K225" s="33"/>
      <c r="L225" s="34"/>
      <c r="M225" s="172"/>
      <c r="N225" s="173"/>
      <c r="O225" s="59"/>
      <c r="P225" s="59"/>
      <c r="Q225" s="59"/>
      <c r="R225" s="59"/>
      <c r="S225" s="59"/>
      <c r="T225" s="60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7" t="s">
        <v>174</v>
      </c>
      <c r="AU225" s="17" t="s">
        <v>86</v>
      </c>
    </row>
    <row r="226" spans="1:65" s="13" customFormat="1" ht="11.25">
      <c r="B226" s="174"/>
      <c r="D226" s="175" t="s">
        <v>176</v>
      </c>
      <c r="E226" s="176" t="s">
        <v>1</v>
      </c>
      <c r="F226" s="177" t="s">
        <v>185</v>
      </c>
      <c r="H226" s="178">
        <v>155.36000000000001</v>
      </c>
      <c r="I226" s="179"/>
      <c r="L226" s="174"/>
      <c r="M226" s="180"/>
      <c r="N226" s="181"/>
      <c r="O226" s="181"/>
      <c r="P226" s="181"/>
      <c r="Q226" s="181"/>
      <c r="R226" s="181"/>
      <c r="S226" s="181"/>
      <c r="T226" s="182"/>
      <c r="AT226" s="176" t="s">
        <v>176</v>
      </c>
      <c r="AU226" s="176" t="s">
        <v>86</v>
      </c>
      <c r="AV226" s="13" t="s">
        <v>86</v>
      </c>
      <c r="AW226" s="13" t="s">
        <v>31</v>
      </c>
      <c r="AX226" s="13" t="s">
        <v>76</v>
      </c>
      <c r="AY226" s="176" t="s">
        <v>164</v>
      </c>
    </row>
    <row r="227" spans="1:65" s="13" customFormat="1" ht="11.25">
      <c r="B227" s="174"/>
      <c r="D227" s="175" t="s">
        <v>176</v>
      </c>
      <c r="E227" s="176" t="s">
        <v>1</v>
      </c>
      <c r="F227" s="177" t="s">
        <v>186</v>
      </c>
      <c r="H227" s="178">
        <v>18</v>
      </c>
      <c r="I227" s="179"/>
      <c r="L227" s="174"/>
      <c r="M227" s="180"/>
      <c r="N227" s="181"/>
      <c r="O227" s="181"/>
      <c r="P227" s="181"/>
      <c r="Q227" s="181"/>
      <c r="R227" s="181"/>
      <c r="S227" s="181"/>
      <c r="T227" s="182"/>
      <c r="AT227" s="176" t="s">
        <v>176</v>
      </c>
      <c r="AU227" s="176" t="s">
        <v>86</v>
      </c>
      <c r="AV227" s="13" t="s">
        <v>86</v>
      </c>
      <c r="AW227" s="13" t="s">
        <v>31</v>
      </c>
      <c r="AX227" s="13" t="s">
        <v>76</v>
      </c>
      <c r="AY227" s="176" t="s">
        <v>164</v>
      </c>
    </row>
    <row r="228" spans="1:65" s="14" customFormat="1" ht="11.25">
      <c r="B228" s="183"/>
      <c r="D228" s="175" t="s">
        <v>176</v>
      </c>
      <c r="E228" s="184" t="s">
        <v>1</v>
      </c>
      <c r="F228" s="185" t="s">
        <v>187</v>
      </c>
      <c r="H228" s="186">
        <v>173.36</v>
      </c>
      <c r="I228" s="187"/>
      <c r="L228" s="183"/>
      <c r="M228" s="188"/>
      <c r="N228" s="189"/>
      <c r="O228" s="189"/>
      <c r="P228" s="189"/>
      <c r="Q228" s="189"/>
      <c r="R228" s="189"/>
      <c r="S228" s="189"/>
      <c r="T228" s="190"/>
      <c r="AT228" s="184" t="s">
        <v>176</v>
      </c>
      <c r="AU228" s="184" t="s">
        <v>86</v>
      </c>
      <c r="AV228" s="14" t="s">
        <v>172</v>
      </c>
      <c r="AW228" s="14" t="s">
        <v>31</v>
      </c>
      <c r="AX228" s="14" t="s">
        <v>84</v>
      </c>
      <c r="AY228" s="184" t="s">
        <v>164</v>
      </c>
    </row>
    <row r="229" spans="1:65" s="2" customFormat="1" ht="16.5" customHeight="1">
      <c r="A229" s="33"/>
      <c r="B229" s="156"/>
      <c r="C229" s="157" t="s">
        <v>270</v>
      </c>
      <c r="D229" s="157" t="s">
        <v>167</v>
      </c>
      <c r="E229" s="158" t="s">
        <v>271</v>
      </c>
      <c r="F229" s="159" t="s">
        <v>272</v>
      </c>
      <c r="G229" s="160" t="s">
        <v>273</v>
      </c>
      <c r="H229" s="161">
        <v>3</v>
      </c>
      <c r="I229" s="162"/>
      <c r="J229" s="163">
        <f>ROUND(I229*H229,2)</f>
        <v>0</v>
      </c>
      <c r="K229" s="159" t="s">
        <v>1</v>
      </c>
      <c r="L229" s="34"/>
      <c r="M229" s="164" t="s">
        <v>1</v>
      </c>
      <c r="N229" s="165" t="s">
        <v>41</v>
      </c>
      <c r="O229" s="59"/>
      <c r="P229" s="166">
        <f>O229*H229</f>
        <v>0</v>
      </c>
      <c r="Q229" s="166">
        <v>0</v>
      </c>
      <c r="R229" s="166">
        <f>Q229*H229</f>
        <v>0</v>
      </c>
      <c r="S229" s="166">
        <v>0</v>
      </c>
      <c r="T229" s="167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168" t="s">
        <v>172</v>
      </c>
      <c r="AT229" s="168" t="s">
        <v>167</v>
      </c>
      <c r="AU229" s="168" t="s">
        <v>86</v>
      </c>
      <c r="AY229" s="17" t="s">
        <v>164</v>
      </c>
      <c r="BE229" s="102">
        <f>IF(N229="základní",J229,0)</f>
        <v>0</v>
      </c>
      <c r="BF229" s="102">
        <f>IF(N229="snížená",J229,0)</f>
        <v>0</v>
      </c>
      <c r="BG229" s="102">
        <f>IF(N229="zákl. přenesená",J229,0)</f>
        <v>0</v>
      </c>
      <c r="BH229" s="102">
        <f>IF(N229="sníž. přenesená",J229,0)</f>
        <v>0</v>
      </c>
      <c r="BI229" s="102">
        <f>IF(N229="nulová",J229,0)</f>
        <v>0</v>
      </c>
      <c r="BJ229" s="17" t="s">
        <v>84</v>
      </c>
      <c r="BK229" s="102">
        <f>ROUND(I229*H229,2)</f>
        <v>0</v>
      </c>
      <c r="BL229" s="17" t="s">
        <v>172</v>
      </c>
      <c r="BM229" s="168" t="s">
        <v>274</v>
      </c>
    </row>
    <row r="230" spans="1:65" s="2" customFormat="1" ht="24.2" customHeight="1">
      <c r="A230" s="33"/>
      <c r="B230" s="156"/>
      <c r="C230" s="157" t="s">
        <v>275</v>
      </c>
      <c r="D230" s="157" t="s">
        <v>167</v>
      </c>
      <c r="E230" s="158" t="s">
        <v>276</v>
      </c>
      <c r="F230" s="159" t="s">
        <v>277</v>
      </c>
      <c r="G230" s="160" t="s">
        <v>273</v>
      </c>
      <c r="H230" s="161">
        <v>1</v>
      </c>
      <c r="I230" s="162"/>
      <c r="J230" s="163">
        <f>ROUND(I230*H230,2)</f>
        <v>0</v>
      </c>
      <c r="K230" s="159" t="s">
        <v>1</v>
      </c>
      <c r="L230" s="34"/>
      <c r="M230" s="164" t="s">
        <v>1</v>
      </c>
      <c r="N230" s="165" t="s">
        <v>41</v>
      </c>
      <c r="O230" s="59"/>
      <c r="P230" s="166">
        <f>O230*H230</f>
        <v>0</v>
      </c>
      <c r="Q230" s="166">
        <v>0</v>
      </c>
      <c r="R230" s="166">
        <f>Q230*H230</f>
        <v>0</v>
      </c>
      <c r="S230" s="166">
        <v>0</v>
      </c>
      <c r="T230" s="167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8" t="s">
        <v>172</v>
      </c>
      <c r="AT230" s="168" t="s">
        <v>167</v>
      </c>
      <c r="AU230" s="168" t="s">
        <v>86</v>
      </c>
      <c r="AY230" s="17" t="s">
        <v>164</v>
      </c>
      <c r="BE230" s="102">
        <f>IF(N230="základní",J230,0)</f>
        <v>0</v>
      </c>
      <c r="BF230" s="102">
        <f>IF(N230="snížená",J230,0)</f>
        <v>0</v>
      </c>
      <c r="BG230" s="102">
        <f>IF(N230="zákl. přenesená",J230,0)</f>
        <v>0</v>
      </c>
      <c r="BH230" s="102">
        <f>IF(N230="sníž. přenesená",J230,0)</f>
        <v>0</v>
      </c>
      <c r="BI230" s="102">
        <f>IF(N230="nulová",J230,0)</f>
        <v>0</v>
      </c>
      <c r="BJ230" s="17" t="s">
        <v>84</v>
      </c>
      <c r="BK230" s="102">
        <f>ROUND(I230*H230,2)</f>
        <v>0</v>
      </c>
      <c r="BL230" s="17" t="s">
        <v>172</v>
      </c>
      <c r="BM230" s="168" t="s">
        <v>278</v>
      </c>
    </row>
    <row r="231" spans="1:65" s="12" customFormat="1" ht="22.9" customHeight="1">
      <c r="B231" s="143"/>
      <c r="D231" s="144" t="s">
        <v>75</v>
      </c>
      <c r="E231" s="154" t="s">
        <v>279</v>
      </c>
      <c r="F231" s="154" t="s">
        <v>280</v>
      </c>
      <c r="I231" s="146"/>
      <c r="J231" s="155">
        <f>BK231</f>
        <v>0</v>
      </c>
      <c r="L231" s="143"/>
      <c r="M231" s="148"/>
      <c r="N231" s="149"/>
      <c r="O231" s="149"/>
      <c r="P231" s="150">
        <f>SUM(P232:P240)</f>
        <v>0</v>
      </c>
      <c r="Q231" s="149"/>
      <c r="R231" s="150">
        <f>SUM(R232:R240)</f>
        <v>0</v>
      </c>
      <c r="S231" s="149"/>
      <c r="T231" s="151">
        <f>SUM(T232:T240)</f>
        <v>0</v>
      </c>
      <c r="AR231" s="144" t="s">
        <v>84</v>
      </c>
      <c r="AT231" s="152" t="s">
        <v>75</v>
      </c>
      <c r="AU231" s="152" t="s">
        <v>84</v>
      </c>
      <c r="AY231" s="144" t="s">
        <v>164</v>
      </c>
      <c r="BK231" s="153">
        <f>SUM(BK232:BK240)</f>
        <v>0</v>
      </c>
    </row>
    <row r="232" spans="1:65" s="2" customFormat="1" ht="37.9" customHeight="1">
      <c r="A232" s="33"/>
      <c r="B232" s="156"/>
      <c r="C232" s="157" t="s">
        <v>281</v>
      </c>
      <c r="D232" s="157" t="s">
        <v>167</v>
      </c>
      <c r="E232" s="158" t="s">
        <v>282</v>
      </c>
      <c r="F232" s="159" t="s">
        <v>283</v>
      </c>
      <c r="G232" s="160" t="s">
        <v>284</v>
      </c>
      <c r="H232" s="161">
        <v>54.911000000000001</v>
      </c>
      <c r="I232" s="162"/>
      <c r="J232" s="163">
        <f>ROUND(I232*H232,2)</f>
        <v>0</v>
      </c>
      <c r="K232" s="159" t="s">
        <v>182</v>
      </c>
      <c r="L232" s="34"/>
      <c r="M232" s="164" t="s">
        <v>1</v>
      </c>
      <c r="N232" s="165" t="s">
        <v>41</v>
      </c>
      <c r="O232" s="59"/>
      <c r="P232" s="166">
        <f>O232*H232</f>
        <v>0</v>
      </c>
      <c r="Q232" s="166">
        <v>0</v>
      </c>
      <c r="R232" s="166">
        <f>Q232*H232</f>
        <v>0</v>
      </c>
      <c r="S232" s="166">
        <v>0</v>
      </c>
      <c r="T232" s="167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8" t="s">
        <v>172</v>
      </c>
      <c r="AT232" s="168" t="s">
        <v>167</v>
      </c>
      <c r="AU232" s="168" t="s">
        <v>86</v>
      </c>
      <c r="AY232" s="17" t="s">
        <v>164</v>
      </c>
      <c r="BE232" s="102">
        <f>IF(N232="základní",J232,0)</f>
        <v>0</v>
      </c>
      <c r="BF232" s="102">
        <f>IF(N232="snížená",J232,0)</f>
        <v>0</v>
      </c>
      <c r="BG232" s="102">
        <f>IF(N232="zákl. přenesená",J232,0)</f>
        <v>0</v>
      </c>
      <c r="BH232" s="102">
        <f>IF(N232="sníž. přenesená",J232,0)</f>
        <v>0</v>
      </c>
      <c r="BI232" s="102">
        <f>IF(N232="nulová",J232,0)</f>
        <v>0</v>
      </c>
      <c r="BJ232" s="17" t="s">
        <v>84</v>
      </c>
      <c r="BK232" s="102">
        <f>ROUND(I232*H232,2)</f>
        <v>0</v>
      </c>
      <c r="BL232" s="17" t="s">
        <v>172</v>
      </c>
      <c r="BM232" s="168" t="s">
        <v>285</v>
      </c>
    </row>
    <row r="233" spans="1:65" s="2" customFormat="1" ht="11.25">
      <c r="A233" s="33"/>
      <c r="B233" s="34"/>
      <c r="C233" s="33"/>
      <c r="D233" s="169" t="s">
        <v>174</v>
      </c>
      <c r="E233" s="33"/>
      <c r="F233" s="170" t="s">
        <v>286</v>
      </c>
      <c r="G233" s="33"/>
      <c r="H233" s="33"/>
      <c r="I233" s="171"/>
      <c r="J233" s="33"/>
      <c r="K233" s="33"/>
      <c r="L233" s="34"/>
      <c r="M233" s="172"/>
      <c r="N233" s="173"/>
      <c r="O233" s="59"/>
      <c r="P233" s="59"/>
      <c r="Q233" s="59"/>
      <c r="R233" s="59"/>
      <c r="S233" s="59"/>
      <c r="T233" s="60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7" t="s">
        <v>174</v>
      </c>
      <c r="AU233" s="17" t="s">
        <v>86</v>
      </c>
    </row>
    <row r="234" spans="1:65" s="2" customFormat="1" ht="33" customHeight="1">
      <c r="A234" s="33"/>
      <c r="B234" s="156"/>
      <c r="C234" s="157" t="s">
        <v>287</v>
      </c>
      <c r="D234" s="157" t="s">
        <v>167</v>
      </c>
      <c r="E234" s="158" t="s">
        <v>288</v>
      </c>
      <c r="F234" s="159" t="s">
        <v>289</v>
      </c>
      <c r="G234" s="160" t="s">
        <v>284</v>
      </c>
      <c r="H234" s="161">
        <v>54.911000000000001</v>
      </c>
      <c r="I234" s="162"/>
      <c r="J234" s="163">
        <f>ROUND(I234*H234,2)</f>
        <v>0</v>
      </c>
      <c r="K234" s="159" t="s">
        <v>171</v>
      </c>
      <c r="L234" s="34"/>
      <c r="M234" s="164" t="s">
        <v>1</v>
      </c>
      <c r="N234" s="165" t="s">
        <v>41</v>
      </c>
      <c r="O234" s="59"/>
      <c r="P234" s="166">
        <f>O234*H234</f>
        <v>0</v>
      </c>
      <c r="Q234" s="166">
        <v>0</v>
      </c>
      <c r="R234" s="166">
        <f>Q234*H234</f>
        <v>0</v>
      </c>
      <c r="S234" s="166">
        <v>0</v>
      </c>
      <c r="T234" s="167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8" t="s">
        <v>172</v>
      </c>
      <c r="AT234" s="168" t="s">
        <v>167</v>
      </c>
      <c r="AU234" s="168" t="s">
        <v>86</v>
      </c>
      <c r="AY234" s="17" t="s">
        <v>164</v>
      </c>
      <c r="BE234" s="102">
        <f>IF(N234="základní",J234,0)</f>
        <v>0</v>
      </c>
      <c r="BF234" s="102">
        <f>IF(N234="snížená",J234,0)</f>
        <v>0</v>
      </c>
      <c r="BG234" s="102">
        <f>IF(N234="zákl. přenesená",J234,0)</f>
        <v>0</v>
      </c>
      <c r="BH234" s="102">
        <f>IF(N234="sníž. přenesená",J234,0)</f>
        <v>0</v>
      </c>
      <c r="BI234" s="102">
        <f>IF(N234="nulová",J234,0)</f>
        <v>0</v>
      </c>
      <c r="BJ234" s="17" t="s">
        <v>84</v>
      </c>
      <c r="BK234" s="102">
        <f>ROUND(I234*H234,2)</f>
        <v>0</v>
      </c>
      <c r="BL234" s="17" t="s">
        <v>172</v>
      </c>
      <c r="BM234" s="168" t="s">
        <v>290</v>
      </c>
    </row>
    <row r="235" spans="1:65" s="2" customFormat="1" ht="11.25">
      <c r="A235" s="33"/>
      <c r="B235" s="34"/>
      <c r="C235" s="33"/>
      <c r="D235" s="169" t="s">
        <v>174</v>
      </c>
      <c r="E235" s="33"/>
      <c r="F235" s="170" t="s">
        <v>291</v>
      </c>
      <c r="G235" s="33"/>
      <c r="H235" s="33"/>
      <c r="I235" s="171"/>
      <c r="J235" s="33"/>
      <c r="K235" s="33"/>
      <c r="L235" s="34"/>
      <c r="M235" s="172"/>
      <c r="N235" s="173"/>
      <c r="O235" s="59"/>
      <c r="P235" s="59"/>
      <c r="Q235" s="59"/>
      <c r="R235" s="59"/>
      <c r="S235" s="59"/>
      <c r="T235" s="60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7" t="s">
        <v>174</v>
      </c>
      <c r="AU235" s="17" t="s">
        <v>86</v>
      </c>
    </row>
    <row r="236" spans="1:65" s="2" customFormat="1" ht="44.25" customHeight="1">
      <c r="A236" s="33"/>
      <c r="B236" s="156"/>
      <c r="C236" s="157" t="s">
        <v>7</v>
      </c>
      <c r="D236" s="157" t="s">
        <v>167</v>
      </c>
      <c r="E236" s="158" t="s">
        <v>292</v>
      </c>
      <c r="F236" s="159" t="s">
        <v>293</v>
      </c>
      <c r="G236" s="160" t="s">
        <v>284</v>
      </c>
      <c r="H236" s="161">
        <v>768.75400000000002</v>
      </c>
      <c r="I236" s="162"/>
      <c r="J236" s="163">
        <f>ROUND(I236*H236,2)</f>
        <v>0</v>
      </c>
      <c r="K236" s="159" t="s">
        <v>171</v>
      </c>
      <c r="L236" s="34"/>
      <c r="M236" s="164" t="s">
        <v>1</v>
      </c>
      <c r="N236" s="165" t="s">
        <v>41</v>
      </c>
      <c r="O236" s="59"/>
      <c r="P236" s="166">
        <f>O236*H236</f>
        <v>0</v>
      </c>
      <c r="Q236" s="166">
        <v>0</v>
      </c>
      <c r="R236" s="166">
        <f>Q236*H236</f>
        <v>0</v>
      </c>
      <c r="S236" s="166">
        <v>0</v>
      </c>
      <c r="T236" s="167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8" t="s">
        <v>172</v>
      </c>
      <c r="AT236" s="168" t="s">
        <v>167</v>
      </c>
      <c r="AU236" s="168" t="s">
        <v>86</v>
      </c>
      <c r="AY236" s="17" t="s">
        <v>164</v>
      </c>
      <c r="BE236" s="102">
        <f>IF(N236="základní",J236,0)</f>
        <v>0</v>
      </c>
      <c r="BF236" s="102">
        <f>IF(N236="snížená",J236,0)</f>
        <v>0</v>
      </c>
      <c r="BG236" s="102">
        <f>IF(N236="zákl. přenesená",J236,0)</f>
        <v>0</v>
      </c>
      <c r="BH236" s="102">
        <f>IF(N236="sníž. přenesená",J236,0)</f>
        <v>0</v>
      </c>
      <c r="BI236" s="102">
        <f>IF(N236="nulová",J236,0)</f>
        <v>0</v>
      </c>
      <c r="BJ236" s="17" t="s">
        <v>84</v>
      </c>
      <c r="BK236" s="102">
        <f>ROUND(I236*H236,2)</f>
        <v>0</v>
      </c>
      <c r="BL236" s="17" t="s">
        <v>172</v>
      </c>
      <c r="BM236" s="168" t="s">
        <v>294</v>
      </c>
    </row>
    <row r="237" spans="1:65" s="2" customFormat="1" ht="11.25">
      <c r="A237" s="33"/>
      <c r="B237" s="34"/>
      <c r="C237" s="33"/>
      <c r="D237" s="169" t="s">
        <v>174</v>
      </c>
      <c r="E237" s="33"/>
      <c r="F237" s="170" t="s">
        <v>295</v>
      </c>
      <c r="G237" s="33"/>
      <c r="H237" s="33"/>
      <c r="I237" s="171"/>
      <c r="J237" s="33"/>
      <c r="K237" s="33"/>
      <c r="L237" s="34"/>
      <c r="M237" s="172"/>
      <c r="N237" s="173"/>
      <c r="O237" s="59"/>
      <c r="P237" s="59"/>
      <c r="Q237" s="59"/>
      <c r="R237" s="59"/>
      <c r="S237" s="59"/>
      <c r="T237" s="60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7" t="s">
        <v>174</v>
      </c>
      <c r="AU237" s="17" t="s">
        <v>86</v>
      </c>
    </row>
    <row r="238" spans="1:65" s="13" customFormat="1" ht="11.25">
      <c r="B238" s="174"/>
      <c r="D238" s="175" t="s">
        <v>176</v>
      </c>
      <c r="E238" s="176" t="s">
        <v>1</v>
      </c>
      <c r="F238" s="177" t="s">
        <v>296</v>
      </c>
      <c r="H238" s="178">
        <v>768.75400000000002</v>
      </c>
      <c r="I238" s="179"/>
      <c r="L238" s="174"/>
      <c r="M238" s="180"/>
      <c r="N238" s="181"/>
      <c r="O238" s="181"/>
      <c r="P238" s="181"/>
      <c r="Q238" s="181"/>
      <c r="R238" s="181"/>
      <c r="S238" s="181"/>
      <c r="T238" s="182"/>
      <c r="AT238" s="176" t="s">
        <v>176</v>
      </c>
      <c r="AU238" s="176" t="s">
        <v>86</v>
      </c>
      <c r="AV238" s="13" t="s">
        <v>86</v>
      </c>
      <c r="AW238" s="13" t="s">
        <v>31</v>
      </c>
      <c r="AX238" s="13" t="s">
        <v>84</v>
      </c>
      <c r="AY238" s="176" t="s">
        <v>164</v>
      </c>
    </row>
    <row r="239" spans="1:65" s="2" customFormat="1" ht="49.15" customHeight="1">
      <c r="A239" s="33"/>
      <c r="B239" s="156"/>
      <c r="C239" s="157" t="s">
        <v>297</v>
      </c>
      <c r="D239" s="157" t="s">
        <v>167</v>
      </c>
      <c r="E239" s="158" t="s">
        <v>298</v>
      </c>
      <c r="F239" s="159" t="s">
        <v>299</v>
      </c>
      <c r="G239" s="160" t="s">
        <v>284</v>
      </c>
      <c r="H239" s="161">
        <v>54.911000000000001</v>
      </c>
      <c r="I239" s="162"/>
      <c r="J239" s="163">
        <f>ROUND(I239*H239,2)</f>
        <v>0</v>
      </c>
      <c r="K239" s="159" t="s">
        <v>171</v>
      </c>
      <c r="L239" s="34"/>
      <c r="M239" s="164" t="s">
        <v>1</v>
      </c>
      <c r="N239" s="165" t="s">
        <v>41</v>
      </c>
      <c r="O239" s="59"/>
      <c r="P239" s="166">
        <f>O239*H239</f>
        <v>0</v>
      </c>
      <c r="Q239" s="166">
        <v>0</v>
      </c>
      <c r="R239" s="166">
        <f>Q239*H239</f>
        <v>0</v>
      </c>
      <c r="S239" s="166">
        <v>0</v>
      </c>
      <c r="T239" s="16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68" t="s">
        <v>172</v>
      </c>
      <c r="AT239" s="168" t="s">
        <v>167</v>
      </c>
      <c r="AU239" s="168" t="s">
        <v>86</v>
      </c>
      <c r="AY239" s="17" t="s">
        <v>164</v>
      </c>
      <c r="BE239" s="102">
        <f>IF(N239="základní",J239,0)</f>
        <v>0</v>
      </c>
      <c r="BF239" s="102">
        <f>IF(N239="snížená",J239,0)</f>
        <v>0</v>
      </c>
      <c r="BG239" s="102">
        <f>IF(N239="zákl. přenesená",J239,0)</f>
        <v>0</v>
      </c>
      <c r="BH239" s="102">
        <f>IF(N239="sníž. přenesená",J239,0)</f>
        <v>0</v>
      </c>
      <c r="BI239" s="102">
        <f>IF(N239="nulová",J239,0)</f>
        <v>0</v>
      </c>
      <c r="BJ239" s="17" t="s">
        <v>84</v>
      </c>
      <c r="BK239" s="102">
        <f>ROUND(I239*H239,2)</f>
        <v>0</v>
      </c>
      <c r="BL239" s="17" t="s">
        <v>172</v>
      </c>
      <c r="BM239" s="168" t="s">
        <v>300</v>
      </c>
    </row>
    <row r="240" spans="1:65" s="2" customFormat="1" ht="11.25">
      <c r="A240" s="33"/>
      <c r="B240" s="34"/>
      <c r="C240" s="33"/>
      <c r="D240" s="169" t="s">
        <v>174</v>
      </c>
      <c r="E240" s="33"/>
      <c r="F240" s="170" t="s">
        <v>301</v>
      </c>
      <c r="G240" s="33"/>
      <c r="H240" s="33"/>
      <c r="I240" s="171"/>
      <c r="J240" s="33"/>
      <c r="K240" s="33"/>
      <c r="L240" s="34"/>
      <c r="M240" s="172"/>
      <c r="N240" s="173"/>
      <c r="O240" s="59"/>
      <c r="P240" s="59"/>
      <c r="Q240" s="59"/>
      <c r="R240" s="59"/>
      <c r="S240" s="59"/>
      <c r="T240" s="60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7" t="s">
        <v>174</v>
      </c>
      <c r="AU240" s="17" t="s">
        <v>86</v>
      </c>
    </row>
    <row r="241" spans="1:65" s="12" customFormat="1" ht="22.9" customHeight="1">
      <c r="B241" s="143"/>
      <c r="D241" s="144" t="s">
        <v>75</v>
      </c>
      <c r="E241" s="154" t="s">
        <v>302</v>
      </c>
      <c r="F241" s="154" t="s">
        <v>303</v>
      </c>
      <c r="I241" s="146"/>
      <c r="J241" s="155">
        <f>BK241</f>
        <v>0</v>
      </c>
      <c r="L241" s="143"/>
      <c r="M241" s="148"/>
      <c r="N241" s="149"/>
      <c r="O241" s="149"/>
      <c r="P241" s="150">
        <f>SUM(P242:P243)</f>
        <v>0</v>
      </c>
      <c r="Q241" s="149"/>
      <c r="R241" s="150">
        <f>SUM(R242:R243)</f>
        <v>0</v>
      </c>
      <c r="S241" s="149"/>
      <c r="T241" s="151">
        <f>SUM(T242:T243)</f>
        <v>0</v>
      </c>
      <c r="AR241" s="144" t="s">
        <v>84</v>
      </c>
      <c r="AT241" s="152" t="s">
        <v>75</v>
      </c>
      <c r="AU241" s="152" t="s">
        <v>84</v>
      </c>
      <c r="AY241" s="144" t="s">
        <v>164</v>
      </c>
      <c r="BK241" s="153">
        <f>SUM(BK242:BK243)</f>
        <v>0</v>
      </c>
    </row>
    <row r="242" spans="1:65" s="2" customFormat="1" ht="55.5" customHeight="1">
      <c r="A242" s="33"/>
      <c r="B242" s="156"/>
      <c r="C242" s="157" t="s">
        <v>304</v>
      </c>
      <c r="D242" s="157" t="s">
        <v>167</v>
      </c>
      <c r="E242" s="158" t="s">
        <v>305</v>
      </c>
      <c r="F242" s="159" t="s">
        <v>306</v>
      </c>
      <c r="G242" s="160" t="s">
        <v>284</v>
      </c>
      <c r="H242" s="161">
        <v>25.341999999999999</v>
      </c>
      <c r="I242" s="162"/>
      <c r="J242" s="163">
        <f>ROUND(I242*H242,2)</f>
        <v>0</v>
      </c>
      <c r="K242" s="159" t="s">
        <v>171</v>
      </c>
      <c r="L242" s="34"/>
      <c r="M242" s="164" t="s">
        <v>1</v>
      </c>
      <c r="N242" s="165" t="s">
        <v>41</v>
      </c>
      <c r="O242" s="59"/>
      <c r="P242" s="166">
        <f>O242*H242</f>
        <v>0</v>
      </c>
      <c r="Q242" s="166">
        <v>0</v>
      </c>
      <c r="R242" s="166">
        <f>Q242*H242</f>
        <v>0</v>
      </c>
      <c r="S242" s="166">
        <v>0</v>
      </c>
      <c r="T242" s="167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8" t="s">
        <v>172</v>
      </c>
      <c r="AT242" s="168" t="s">
        <v>167</v>
      </c>
      <c r="AU242" s="168" t="s">
        <v>86</v>
      </c>
      <c r="AY242" s="17" t="s">
        <v>164</v>
      </c>
      <c r="BE242" s="102">
        <f>IF(N242="základní",J242,0)</f>
        <v>0</v>
      </c>
      <c r="BF242" s="102">
        <f>IF(N242="snížená",J242,0)</f>
        <v>0</v>
      </c>
      <c r="BG242" s="102">
        <f>IF(N242="zákl. přenesená",J242,0)</f>
        <v>0</v>
      </c>
      <c r="BH242" s="102">
        <f>IF(N242="sníž. přenesená",J242,0)</f>
        <v>0</v>
      </c>
      <c r="BI242" s="102">
        <f>IF(N242="nulová",J242,0)</f>
        <v>0</v>
      </c>
      <c r="BJ242" s="17" t="s">
        <v>84</v>
      </c>
      <c r="BK242" s="102">
        <f>ROUND(I242*H242,2)</f>
        <v>0</v>
      </c>
      <c r="BL242" s="17" t="s">
        <v>172</v>
      </c>
      <c r="BM242" s="168" t="s">
        <v>307</v>
      </c>
    </row>
    <row r="243" spans="1:65" s="2" customFormat="1" ht="11.25">
      <c r="A243" s="33"/>
      <c r="B243" s="34"/>
      <c r="C243" s="33"/>
      <c r="D243" s="169" t="s">
        <v>174</v>
      </c>
      <c r="E243" s="33"/>
      <c r="F243" s="170" t="s">
        <v>308</v>
      </c>
      <c r="G243" s="33"/>
      <c r="H243" s="33"/>
      <c r="I243" s="171"/>
      <c r="J243" s="33"/>
      <c r="K243" s="33"/>
      <c r="L243" s="34"/>
      <c r="M243" s="172"/>
      <c r="N243" s="173"/>
      <c r="O243" s="59"/>
      <c r="P243" s="59"/>
      <c r="Q243" s="59"/>
      <c r="R243" s="59"/>
      <c r="S243" s="59"/>
      <c r="T243" s="60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7" t="s">
        <v>174</v>
      </c>
      <c r="AU243" s="17" t="s">
        <v>86</v>
      </c>
    </row>
    <row r="244" spans="1:65" s="12" customFormat="1" ht="25.9" customHeight="1">
      <c r="B244" s="143"/>
      <c r="D244" s="144" t="s">
        <v>75</v>
      </c>
      <c r="E244" s="145" t="s">
        <v>309</v>
      </c>
      <c r="F244" s="145" t="s">
        <v>310</v>
      </c>
      <c r="I244" s="146"/>
      <c r="J244" s="147">
        <f>BK244</f>
        <v>112125</v>
      </c>
      <c r="L244" s="143"/>
      <c r="M244" s="148"/>
      <c r="N244" s="149"/>
      <c r="O244" s="149"/>
      <c r="P244" s="150">
        <f>P245+P251+P256+P278+P301+P311+P318+P342+P361+P393</f>
        <v>0</v>
      </c>
      <c r="Q244" s="149"/>
      <c r="R244" s="150">
        <f>R245+R251+R256+R278+R301+R311+R318+R342+R361+R393</f>
        <v>12.871201970000001</v>
      </c>
      <c r="S244" s="149"/>
      <c r="T244" s="151">
        <f>T245+T251+T256+T278+T301+T311+T318+T342+T361+T393</f>
        <v>6.2689600000000008</v>
      </c>
      <c r="AR244" s="144" t="s">
        <v>86</v>
      </c>
      <c r="AT244" s="152" t="s">
        <v>75</v>
      </c>
      <c r="AU244" s="152" t="s">
        <v>76</v>
      </c>
      <c r="AY244" s="144" t="s">
        <v>164</v>
      </c>
      <c r="BK244" s="153">
        <f>BK245+BK251+BK256+BK278+BK301+BK311+BK318+BK342+BK361+BK393</f>
        <v>112125</v>
      </c>
    </row>
    <row r="245" spans="1:65" s="12" customFormat="1" ht="22.9" customHeight="1">
      <c r="B245" s="143"/>
      <c r="D245" s="144" t="s">
        <v>75</v>
      </c>
      <c r="E245" s="154" t="s">
        <v>311</v>
      </c>
      <c r="F245" s="154" t="s">
        <v>312</v>
      </c>
      <c r="I245" s="146"/>
      <c r="J245" s="155">
        <f>BK245</f>
        <v>0</v>
      </c>
      <c r="L245" s="143"/>
      <c r="M245" s="148"/>
      <c r="N245" s="149"/>
      <c r="O245" s="149"/>
      <c r="P245" s="150">
        <f>SUM(P246:P250)</f>
        <v>0</v>
      </c>
      <c r="Q245" s="149"/>
      <c r="R245" s="150">
        <f>SUM(R246:R250)</f>
        <v>4.1000000000000003E-3</v>
      </c>
      <c r="S245" s="149"/>
      <c r="T245" s="151">
        <f>SUM(T246:T250)</f>
        <v>0</v>
      </c>
      <c r="AR245" s="144" t="s">
        <v>86</v>
      </c>
      <c r="AT245" s="152" t="s">
        <v>75</v>
      </c>
      <c r="AU245" s="152" t="s">
        <v>84</v>
      </c>
      <c r="AY245" s="144" t="s">
        <v>164</v>
      </c>
      <c r="BK245" s="153">
        <f>SUM(BK246:BK250)</f>
        <v>0</v>
      </c>
    </row>
    <row r="246" spans="1:65" s="2" customFormat="1" ht="33" customHeight="1">
      <c r="A246" s="33"/>
      <c r="B246" s="156"/>
      <c r="C246" s="157" t="s">
        <v>313</v>
      </c>
      <c r="D246" s="157" t="s">
        <v>167</v>
      </c>
      <c r="E246" s="158" t="s">
        <v>314</v>
      </c>
      <c r="F246" s="159" t="s">
        <v>315</v>
      </c>
      <c r="G246" s="160" t="s">
        <v>243</v>
      </c>
      <c r="H246" s="161">
        <v>10</v>
      </c>
      <c r="I246" s="162"/>
      <c r="J246" s="163">
        <f>ROUND(I246*H246,2)</f>
        <v>0</v>
      </c>
      <c r="K246" s="159" t="s">
        <v>1</v>
      </c>
      <c r="L246" s="34"/>
      <c r="M246" s="164" t="s">
        <v>1</v>
      </c>
      <c r="N246" s="165" t="s">
        <v>41</v>
      </c>
      <c r="O246" s="59"/>
      <c r="P246" s="166">
        <f>O246*H246</f>
        <v>0</v>
      </c>
      <c r="Q246" s="166">
        <v>3.8000000000000002E-4</v>
      </c>
      <c r="R246" s="166">
        <f>Q246*H246</f>
        <v>3.8000000000000004E-3</v>
      </c>
      <c r="S246" s="166">
        <v>0</v>
      </c>
      <c r="T246" s="167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8" t="s">
        <v>265</v>
      </c>
      <c r="AT246" s="168" t="s">
        <v>167</v>
      </c>
      <c r="AU246" s="168" t="s">
        <v>86</v>
      </c>
      <c r="AY246" s="17" t="s">
        <v>164</v>
      </c>
      <c r="BE246" s="102">
        <f>IF(N246="základní",J246,0)</f>
        <v>0</v>
      </c>
      <c r="BF246" s="102">
        <f>IF(N246="snížená",J246,0)</f>
        <v>0</v>
      </c>
      <c r="BG246" s="102">
        <f>IF(N246="zákl. přenesená",J246,0)</f>
        <v>0</v>
      </c>
      <c r="BH246" s="102">
        <f>IF(N246="sníž. přenesená",J246,0)</f>
        <v>0</v>
      </c>
      <c r="BI246" s="102">
        <f>IF(N246="nulová",J246,0)</f>
        <v>0</v>
      </c>
      <c r="BJ246" s="17" t="s">
        <v>84</v>
      </c>
      <c r="BK246" s="102">
        <f>ROUND(I246*H246,2)</f>
        <v>0</v>
      </c>
      <c r="BL246" s="17" t="s">
        <v>265</v>
      </c>
      <c r="BM246" s="168" t="s">
        <v>316</v>
      </c>
    </row>
    <row r="247" spans="1:65" s="2" customFormat="1" ht="33" customHeight="1">
      <c r="A247" s="33"/>
      <c r="B247" s="156"/>
      <c r="C247" s="157" t="s">
        <v>317</v>
      </c>
      <c r="D247" s="157" t="s">
        <v>167</v>
      </c>
      <c r="E247" s="158" t="s">
        <v>318</v>
      </c>
      <c r="F247" s="159" t="s">
        <v>319</v>
      </c>
      <c r="G247" s="160" t="s">
        <v>243</v>
      </c>
      <c r="H247" s="161">
        <v>10</v>
      </c>
      <c r="I247" s="162"/>
      <c r="J247" s="163">
        <f>ROUND(I247*H247,2)</f>
        <v>0</v>
      </c>
      <c r="K247" s="159" t="s">
        <v>171</v>
      </c>
      <c r="L247" s="34"/>
      <c r="M247" s="164" t="s">
        <v>1</v>
      </c>
      <c r="N247" s="165" t="s">
        <v>41</v>
      </c>
      <c r="O247" s="59"/>
      <c r="P247" s="166">
        <f>O247*H247</f>
        <v>0</v>
      </c>
      <c r="Q247" s="166">
        <v>1.0000000000000001E-5</v>
      </c>
      <c r="R247" s="166">
        <f>Q247*H247</f>
        <v>1E-4</v>
      </c>
      <c r="S247" s="166">
        <v>0</v>
      </c>
      <c r="T247" s="16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68" t="s">
        <v>265</v>
      </c>
      <c r="AT247" s="168" t="s">
        <v>167</v>
      </c>
      <c r="AU247" s="168" t="s">
        <v>86</v>
      </c>
      <c r="AY247" s="17" t="s">
        <v>164</v>
      </c>
      <c r="BE247" s="102">
        <f>IF(N247="základní",J247,0)</f>
        <v>0</v>
      </c>
      <c r="BF247" s="102">
        <f>IF(N247="snížená",J247,0)</f>
        <v>0</v>
      </c>
      <c r="BG247" s="102">
        <f>IF(N247="zákl. přenesená",J247,0)</f>
        <v>0</v>
      </c>
      <c r="BH247" s="102">
        <f>IF(N247="sníž. přenesená",J247,0)</f>
        <v>0</v>
      </c>
      <c r="BI247" s="102">
        <f>IF(N247="nulová",J247,0)</f>
        <v>0</v>
      </c>
      <c r="BJ247" s="17" t="s">
        <v>84</v>
      </c>
      <c r="BK247" s="102">
        <f>ROUND(I247*H247,2)</f>
        <v>0</v>
      </c>
      <c r="BL247" s="17" t="s">
        <v>265</v>
      </c>
      <c r="BM247" s="168" t="s">
        <v>320</v>
      </c>
    </row>
    <row r="248" spans="1:65" s="2" customFormat="1" ht="11.25">
      <c r="A248" s="33"/>
      <c r="B248" s="34"/>
      <c r="C248" s="33"/>
      <c r="D248" s="169" t="s">
        <v>174</v>
      </c>
      <c r="E248" s="33"/>
      <c r="F248" s="170" t="s">
        <v>321</v>
      </c>
      <c r="G248" s="33"/>
      <c r="H248" s="33"/>
      <c r="I248" s="171"/>
      <c r="J248" s="33"/>
      <c r="K248" s="33"/>
      <c r="L248" s="34"/>
      <c r="M248" s="172"/>
      <c r="N248" s="173"/>
      <c r="O248" s="59"/>
      <c r="P248" s="59"/>
      <c r="Q248" s="59"/>
      <c r="R248" s="59"/>
      <c r="S248" s="59"/>
      <c r="T248" s="60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7" t="s">
        <v>174</v>
      </c>
      <c r="AU248" s="17" t="s">
        <v>86</v>
      </c>
    </row>
    <row r="249" spans="1:65" s="2" customFormat="1" ht="37.9" customHeight="1">
      <c r="A249" s="33"/>
      <c r="B249" s="156"/>
      <c r="C249" s="157" t="s">
        <v>322</v>
      </c>
      <c r="D249" s="157" t="s">
        <v>167</v>
      </c>
      <c r="E249" s="158" t="s">
        <v>323</v>
      </c>
      <c r="F249" s="159" t="s">
        <v>324</v>
      </c>
      <c r="G249" s="160" t="s">
        <v>243</v>
      </c>
      <c r="H249" s="161">
        <v>10</v>
      </c>
      <c r="I249" s="162"/>
      <c r="J249" s="163">
        <f>ROUND(I249*H249,2)</f>
        <v>0</v>
      </c>
      <c r="K249" s="159" t="s">
        <v>171</v>
      </c>
      <c r="L249" s="34"/>
      <c r="M249" s="164" t="s">
        <v>1</v>
      </c>
      <c r="N249" s="165" t="s">
        <v>41</v>
      </c>
      <c r="O249" s="59"/>
      <c r="P249" s="166">
        <f>O249*H249</f>
        <v>0</v>
      </c>
      <c r="Q249" s="166">
        <v>2.0000000000000002E-5</v>
      </c>
      <c r="R249" s="166">
        <f>Q249*H249</f>
        <v>2.0000000000000001E-4</v>
      </c>
      <c r="S249" s="166">
        <v>0</v>
      </c>
      <c r="T249" s="167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8" t="s">
        <v>265</v>
      </c>
      <c r="AT249" s="168" t="s">
        <v>167</v>
      </c>
      <c r="AU249" s="168" t="s">
        <v>86</v>
      </c>
      <c r="AY249" s="17" t="s">
        <v>164</v>
      </c>
      <c r="BE249" s="102">
        <f>IF(N249="základní",J249,0)</f>
        <v>0</v>
      </c>
      <c r="BF249" s="102">
        <f>IF(N249="snížená",J249,0)</f>
        <v>0</v>
      </c>
      <c r="BG249" s="102">
        <f>IF(N249="zákl. přenesená",J249,0)</f>
        <v>0</v>
      </c>
      <c r="BH249" s="102">
        <f>IF(N249="sníž. přenesená",J249,0)</f>
        <v>0</v>
      </c>
      <c r="BI249" s="102">
        <f>IF(N249="nulová",J249,0)</f>
        <v>0</v>
      </c>
      <c r="BJ249" s="17" t="s">
        <v>84</v>
      </c>
      <c r="BK249" s="102">
        <f>ROUND(I249*H249,2)</f>
        <v>0</v>
      </c>
      <c r="BL249" s="17" t="s">
        <v>265</v>
      </c>
      <c r="BM249" s="168" t="s">
        <v>325</v>
      </c>
    </row>
    <row r="250" spans="1:65" s="2" customFormat="1" ht="11.25">
      <c r="A250" s="33"/>
      <c r="B250" s="34"/>
      <c r="C250" s="33"/>
      <c r="D250" s="169" t="s">
        <v>174</v>
      </c>
      <c r="E250" s="33"/>
      <c r="F250" s="170" t="s">
        <v>326</v>
      </c>
      <c r="G250" s="33"/>
      <c r="H250" s="33"/>
      <c r="I250" s="171"/>
      <c r="J250" s="33"/>
      <c r="K250" s="33"/>
      <c r="L250" s="34"/>
      <c r="M250" s="172"/>
      <c r="N250" s="173"/>
      <c r="O250" s="59"/>
      <c r="P250" s="59"/>
      <c r="Q250" s="59"/>
      <c r="R250" s="59"/>
      <c r="S250" s="59"/>
      <c r="T250" s="60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7" t="s">
        <v>174</v>
      </c>
      <c r="AU250" s="17" t="s">
        <v>86</v>
      </c>
    </row>
    <row r="251" spans="1:65" s="12" customFormat="1" ht="22.9" customHeight="1">
      <c r="B251" s="143"/>
      <c r="D251" s="144" t="s">
        <v>75</v>
      </c>
      <c r="E251" s="154" t="s">
        <v>327</v>
      </c>
      <c r="F251" s="154" t="s">
        <v>328</v>
      </c>
      <c r="I251" s="146"/>
      <c r="J251" s="155">
        <f>BK251</f>
        <v>0</v>
      </c>
      <c r="L251" s="143"/>
      <c r="M251" s="148"/>
      <c r="N251" s="149"/>
      <c r="O251" s="149"/>
      <c r="P251" s="150">
        <f>SUM(P252:P255)</f>
        <v>0</v>
      </c>
      <c r="Q251" s="149"/>
      <c r="R251" s="150">
        <f>SUM(R252:R255)</f>
        <v>1.6379999999999999E-2</v>
      </c>
      <c r="S251" s="149"/>
      <c r="T251" s="151">
        <f>SUM(T252:T255)</f>
        <v>0.46499999999999997</v>
      </c>
      <c r="AR251" s="144" t="s">
        <v>86</v>
      </c>
      <c r="AT251" s="152" t="s">
        <v>75</v>
      </c>
      <c r="AU251" s="152" t="s">
        <v>84</v>
      </c>
      <c r="AY251" s="144" t="s">
        <v>164</v>
      </c>
      <c r="BK251" s="153">
        <f>SUM(BK252:BK255)</f>
        <v>0</v>
      </c>
    </row>
    <row r="252" spans="1:65" s="2" customFormat="1" ht="24.2" customHeight="1">
      <c r="A252" s="33"/>
      <c r="B252" s="156"/>
      <c r="C252" s="157" t="s">
        <v>329</v>
      </c>
      <c r="D252" s="157" t="s">
        <v>167</v>
      </c>
      <c r="E252" s="158" t="s">
        <v>330</v>
      </c>
      <c r="F252" s="159" t="s">
        <v>331</v>
      </c>
      <c r="G252" s="160" t="s">
        <v>332</v>
      </c>
      <c r="H252" s="161">
        <v>3</v>
      </c>
      <c r="I252" s="162"/>
      <c r="J252" s="163">
        <f>ROUND(I252*H252,2)</f>
        <v>0</v>
      </c>
      <c r="K252" s="159" t="s">
        <v>171</v>
      </c>
      <c r="L252" s="34"/>
      <c r="M252" s="164" t="s">
        <v>1</v>
      </c>
      <c r="N252" s="165" t="s">
        <v>41</v>
      </c>
      <c r="O252" s="59"/>
      <c r="P252" s="166">
        <f>O252*H252</f>
        <v>0</v>
      </c>
      <c r="Q252" s="166">
        <v>0</v>
      </c>
      <c r="R252" s="166">
        <f>Q252*H252</f>
        <v>0</v>
      </c>
      <c r="S252" s="166">
        <v>0.155</v>
      </c>
      <c r="T252" s="167">
        <f>S252*H252</f>
        <v>0.46499999999999997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168" t="s">
        <v>265</v>
      </c>
      <c r="AT252" s="168" t="s">
        <v>167</v>
      </c>
      <c r="AU252" s="168" t="s">
        <v>86</v>
      </c>
      <c r="AY252" s="17" t="s">
        <v>164</v>
      </c>
      <c r="BE252" s="102">
        <f>IF(N252="základní",J252,0)</f>
        <v>0</v>
      </c>
      <c r="BF252" s="102">
        <f>IF(N252="snížená",J252,0)</f>
        <v>0</v>
      </c>
      <c r="BG252" s="102">
        <f>IF(N252="zákl. přenesená",J252,0)</f>
        <v>0</v>
      </c>
      <c r="BH252" s="102">
        <f>IF(N252="sníž. přenesená",J252,0)</f>
        <v>0</v>
      </c>
      <c r="BI252" s="102">
        <f>IF(N252="nulová",J252,0)</f>
        <v>0</v>
      </c>
      <c r="BJ252" s="17" t="s">
        <v>84</v>
      </c>
      <c r="BK252" s="102">
        <f>ROUND(I252*H252,2)</f>
        <v>0</v>
      </c>
      <c r="BL252" s="17" t="s">
        <v>265</v>
      </c>
      <c r="BM252" s="168" t="s">
        <v>333</v>
      </c>
    </row>
    <row r="253" spans="1:65" s="2" customFormat="1" ht="11.25">
      <c r="A253" s="33"/>
      <c r="B253" s="34"/>
      <c r="C253" s="33"/>
      <c r="D253" s="169" t="s">
        <v>174</v>
      </c>
      <c r="E253" s="33"/>
      <c r="F253" s="170" t="s">
        <v>334</v>
      </c>
      <c r="G253" s="33"/>
      <c r="H253" s="33"/>
      <c r="I253" s="171"/>
      <c r="J253" s="33"/>
      <c r="K253" s="33"/>
      <c r="L253" s="34"/>
      <c r="M253" s="172"/>
      <c r="N253" s="173"/>
      <c r="O253" s="59"/>
      <c r="P253" s="59"/>
      <c r="Q253" s="59"/>
      <c r="R253" s="59"/>
      <c r="S253" s="59"/>
      <c r="T253" s="60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7" t="s">
        <v>174</v>
      </c>
      <c r="AU253" s="17" t="s">
        <v>86</v>
      </c>
    </row>
    <row r="254" spans="1:65" s="2" customFormat="1" ht="37.9" customHeight="1">
      <c r="A254" s="33"/>
      <c r="B254" s="156"/>
      <c r="C254" s="157" t="s">
        <v>335</v>
      </c>
      <c r="D254" s="157" t="s">
        <v>167</v>
      </c>
      <c r="E254" s="158" t="s">
        <v>336</v>
      </c>
      <c r="F254" s="159" t="s">
        <v>337</v>
      </c>
      <c r="G254" s="160" t="s">
        <v>332</v>
      </c>
      <c r="H254" s="161">
        <v>3</v>
      </c>
      <c r="I254" s="162"/>
      <c r="J254" s="163">
        <f>ROUND(I254*H254,2)</f>
        <v>0</v>
      </c>
      <c r="K254" s="159" t="s">
        <v>171</v>
      </c>
      <c r="L254" s="34"/>
      <c r="M254" s="164" t="s">
        <v>1</v>
      </c>
      <c r="N254" s="165" t="s">
        <v>41</v>
      </c>
      <c r="O254" s="59"/>
      <c r="P254" s="166">
        <f>O254*H254</f>
        <v>0</v>
      </c>
      <c r="Q254" s="166">
        <v>5.4599999999999996E-3</v>
      </c>
      <c r="R254" s="166">
        <f>Q254*H254</f>
        <v>1.6379999999999999E-2</v>
      </c>
      <c r="S254" s="166">
        <v>0</v>
      </c>
      <c r="T254" s="167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168" t="s">
        <v>265</v>
      </c>
      <c r="AT254" s="168" t="s">
        <v>167</v>
      </c>
      <c r="AU254" s="168" t="s">
        <v>86</v>
      </c>
      <c r="AY254" s="17" t="s">
        <v>164</v>
      </c>
      <c r="BE254" s="102">
        <f>IF(N254="základní",J254,0)</f>
        <v>0</v>
      </c>
      <c r="BF254" s="102">
        <f>IF(N254="snížená",J254,0)</f>
        <v>0</v>
      </c>
      <c r="BG254" s="102">
        <f>IF(N254="zákl. přenesená",J254,0)</f>
        <v>0</v>
      </c>
      <c r="BH254" s="102">
        <f>IF(N254="sníž. přenesená",J254,0)</f>
        <v>0</v>
      </c>
      <c r="BI254" s="102">
        <f>IF(N254="nulová",J254,0)</f>
        <v>0</v>
      </c>
      <c r="BJ254" s="17" t="s">
        <v>84</v>
      </c>
      <c r="BK254" s="102">
        <f>ROUND(I254*H254,2)</f>
        <v>0</v>
      </c>
      <c r="BL254" s="17" t="s">
        <v>265</v>
      </c>
      <c r="BM254" s="168" t="s">
        <v>338</v>
      </c>
    </row>
    <row r="255" spans="1:65" s="2" customFormat="1" ht="11.25">
      <c r="A255" s="33"/>
      <c r="B255" s="34"/>
      <c r="C255" s="33"/>
      <c r="D255" s="169" t="s">
        <v>174</v>
      </c>
      <c r="E255" s="33"/>
      <c r="F255" s="170" t="s">
        <v>339</v>
      </c>
      <c r="G255" s="33"/>
      <c r="H255" s="33"/>
      <c r="I255" s="171"/>
      <c r="J255" s="33"/>
      <c r="K255" s="33"/>
      <c r="L255" s="34"/>
      <c r="M255" s="172"/>
      <c r="N255" s="173"/>
      <c r="O255" s="59"/>
      <c r="P255" s="59"/>
      <c r="Q255" s="59"/>
      <c r="R255" s="59"/>
      <c r="S255" s="59"/>
      <c r="T255" s="60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T255" s="17" t="s">
        <v>174</v>
      </c>
      <c r="AU255" s="17" t="s">
        <v>86</v>
      </c>
    </row>
    <row r="256" spans="1:65" s="12" customFormat="1" ht="22.9" customHeight="1">
      <c r="B256" s="143"/>
      <c r="D256" s="144" t="s">
        <v>75</v>
      </c>
      <c r="E256" s="154" t="s">
        <v>340</v>
      </c>
      <c r="F256" s="154" t="s">
        <v>341</v>
      </c>
      <c r="I256" s="146"/>
      <c r="J256" s="155">
        <f>BK256</f>
        <v>0</v>
      </c>
      <c r="L256" s="143"/>
      <c r="M256" s="148"/>
      <c r="N256" s="149"/>
      <c r="O256" s="149"/>
      <c r="P256" s="150">
        <f>SUM(P257:P277)</f>
        <v>0</v>
      </c>
      <c r="Q256" s="149"/>
      <c r="R256" s="150">
        <f>SUM(R257:R277)</f>
        <v>6.2220000000000004E-2</v>
      </c>
      <c r="S256" s="149"/>
      <c r="T256" s="151">
        <f>SUM(T257:T277)</f>
        <v>1.9200000000000002E-2</v>
      </c>
      <c r="AR256" s="144" t="s">
        <v>86</v>
      </c>
      <c r="AT256" s="152" t="s">
        <v>75</v>
      </c>
      <c r="AU256" s="152" t="s">
        <v>84</v>
      </c>
      <c r="AY256" s="144" t="s">
        <v>164</v>
      </c>
      <c r="BK256" s="153">
        <f>SUM(BK257:BK277)</f>
        <v>0</v>
      </c>
    </row>
    <row r="257" spans="1:65" s="2" customFormat="1" ht="24.2" customHeight="1">
      <c r="A257" s="33"/>
      <c r="B257" s="156"/>
      <c r="C257" s="157" t="s">
        <v>342</v>
      </c>
      <c r="D257" s="157" t="s">
        <v>167</v>
      </c>
      <c r="E257" s="158" t="s">
        <v>343</v>
      </c>
      <c r="F257" s="159" t="s">
        <v>344</v>
      </c>
      <c r="G257" s="160" t="s">
        <v>345</v>
      </c>
      <c r="H257" s="161">
        <v>6</v>
      </c>
      <c r="I257" s="162"/>
      <c r="J257" s="163">
        <f>ROUND(I257*H257,2)</f>
        <v>0</v>
      </c>
      <c r="K257" s="159" t="s">
        <v>171</v>
      </c>
      <c r="L257" s="34"/>
      <c r="M257" s="164" t="s">
        <v>1</v>
      </c>
      <c r="N257" s="165" t="s">
        <v>41</v>
      </c>
      <c r="O257" s="59"/>
      <c r="P257" s="166">
        <f>O257*H257</f>
        <v>0</v>
      </c>
      <c r="Q257" s="166">
        <v>0</v>
      </c>
      <c r="R257" s="166">
        <f>Q257*H257</f>
        <v>0</v>
      </c>
      <c r="S257" s="166">
        <v>0</v>
      </c>
      <c r="T257" s="167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8" t="s">
        <v>265</v>
      </c>
      <c r="AT257" s="168" t="s">
        <v>167</v>
      </c>
      <c r="AU257" s="168" t="s">
        <v>86</v>
      </c>
      <c r="AY257" s="17" t="s">
        <v>164</v>
      </c>
      <c r="BE257" s="102">
        <f>IF(N257="základní",J257,0)</f>
        <v>0</v>
      </c>
      <c r="BF257" s="102">
        <f>IF(N257="snížená",J257,0)</f>
        <v>0</v>
      </c>
      <c r="BG257" s="102">
        <f>IF(N257="zákl. přenesená",J257,0)</f>
        <v>0</v>
      </c>
      <c r="BH257" s="102">
        <f>IF(N257="sníž. přenesená",J257,0)</f>
        <v>0</v>
      </c>
      <c r="BI257" s="102">
        <f>IF(N257="nulová",J257,0)</f>
        <v>0</v>
      </c>
      <c r="BJ257" s="17" t="s">
        <v>84</v>
      </c>
      <c r="BK257" s="102">
        <f>ROUND(I257*H257,2)</f>
        <v>0</v>
      </c>
      <c r="BL257" s="17" t="s">
        <v>265</v>
      </c>
      <c r="BM257" s="168" t="s">
        <v>346</v>
      </c>
    </row>
    <row r="258" spans="1:65" s="2" customFormat="1" ht="11.25">
      <c r="A258" s="33"/>
      <c r="B258" s="34"/>
      <c r="C258" s="33"/>
      <c r="D258" s="169" t="s">
        <v>174</v>
      </c>
      <c r="E258" s="33"/>
      <c r="F258" s="170" t="s">
        <v>347</v>
      </c>
      <c r="G258" s="33"/>
      <c r="H258" s="33"/>
      <c r="I258" s="171"/>
      <c r="J258" s="33"/>
      <c r="K258" s="33"/>
      <c r="L258" s="34"/>
      <c r="M258" s="172"/>
      <c r="N258" s="173"/>
      <c r="O258" s="59"/>
      <c r="P258" s="59"/>
      <c r="Q258" s="59"/>
      <c r="R258" s="59"/>
      <c r="S258" s="59"/>
      <c r="T258" s="60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7" t="s">
        <v>174</v>
      </c>
      <c r="AU258" s="17" t="s">
        <v>86</v>
      </c>
    </row>
    <row r="259" spans="1:65" s="13" customFormat="1" ht="11.25">
      <c r="B259" s="174"/>
      <c r="D259" s="175" t="s">
        <v>176</v>
      </c>
      <c r="E259" s="176" t="s">
        <v>1</v>
      </c>
      <c r="F259" s="177" t="s">
        <v>348</v>
      </c>
      <c r="H259" s="178">
        <v>4</v>
      </c>
      <c r="I259" s="179"/>
      <c r="L259" s="174"/>
      <c r="M259" s="180"/>
      <c r="N259" s="181"/>
      <c r="O259" s="181"/>
      <c r="P259" s="181"/>
      <c r="Q259" s="181"/>
      <c r="R259" s="181"/>
      <c r="S259" s="181"/>
      <c r="T259" s="182"/>
      <c r="AT259" s="176" t="s">
        <v>176</v>
      </c>
      <c r="AU259" s="176" t="s">
        <v>86</v>
      </c>
      <c r="AV259" s="13" t="s">
        <v>86</v>
      </c>
      <c r="AW259" s="13" t="s">
        <v>31</v>
      </c>
      <c r="AX259" s="13" t="s">
        <v>76</v>
      </c>
      <c r="AY259" s="176" t="s">
        <v>164</v>
      </c>
    </row>
    <row r="260" spans="1:65" s="13" customFormat="1" ht="11.25">
      <c r="B260" s="174"/>
      <c r="D260" s="175" t="s">
        <v>176</v>
      </c>
      <c r="E260" s="176" t="s">
        <v>1</v>
      </c>
      <c r="F260" s="177" t="s">
        <v>349</v>
      </c>
      <c r="H260" s="178">
        <v>2</v>
      </c>
      <c r="I260" s="179"/>
      <c r="L260" s="174"/>
      <c r="M260" s="180"/>
      <c r="N260" s="181"/>
      <c r="O260" s="181"/>
      <c r="P260" s="181"/>
      <c r="Q260" s="181"/>
      <c r="R260" s="181"/>
      <c r="S260" s="181"/>
      <c r="T260" s="182"/>
      <c r="AT260" s="176" t="s">
        <v>176</v>
      </c>
      <c r="AU260" s="176" t="s">
        <v>86</v>
      </c>
      <c r="AV260" s="13" t="s">
        <v>86</v>
      </c>
      <c r="AW260" s="13" t="s">
        <v>31</v>
      </c>
      <c r="AX260" s="13" t="s">
        <v>76</v>
      </c>
      <c r="AY260" s="176" t="s">
        <v>164</v>
      </c>
    </row>
    <row r="261" spans="1:65" s="14" customFormat="1" ht="11.25">
      <c r="B261" s="183"/>
      <c r="D261" s="175" t="s">
        <v>176</v>
      </c>
      <c r="E261" s="184" t="s">
        <v>1</v>
      </c>
      <c r="F261" s="185" t="s">
        <v>187</v>
      </c>
      <c r="H261" s="186">
        <v>6</v>
      </c>
      <c r="I261" s="187"/>
      <c r="L261" s="183"/>
      <c r="M261" s="188"/>
      <c r="N261" s="189"/>
      <c r="O261" s="189"/>
      <c r="P261" s="189"/>
      <c r="Q261" s="189"/>
      <c r="R261" s="189"/>
      <c r="S261" s="189"/>
      <c r="T261" s="190"/>
      <c r="AT261" s="184" t="s">
        <v>176</v>
      </c>
      <c r="AU261" s="184" t="s">
        <v>86</v>
      </c>
      <c r="AV261" s="14" t="s">
        <v>172</v>
      </c>
      <c r="AW261" s="14" t="s">
        <v>31</v>
      </c>
      <c r="AX261" s="14" t="s">
        <v>84</v>
      </c>
      <c r="AY261" s="184" t="s">
        <v>164</v>
      </c>
    </row>
    <row r="262" spans="1:65" s="2" customFormat="1" ht="24.2" customHeight="1">
      <c r="A262" s="33"/>
      <c r="B262" s="156"/>
      <c r="C262" s="198" t="s">
        <v>350</v>
      </c>
      <c r="D262" s="198" t="s">
        <v>248</v>
      </c>
      <c r="E262" s="199" t="s">
        <v>351</v>
      </c>
      <c r="F262" s="200" t="s">
        <v>352</v>
      </c>
      <c r="G262" s="201" t="s">
        <v>345</v>
      </c>
      <c r="H262" s="202">
        <v>6</v>
      </c>
      <c r="I262" s="203"/>
      <c r="J262" s="204">
        <f>ROUND(I262*H262,2)</f>
        <v>0</v>
      </c>
      <c r="K262" s="200" t="s">
        <v>1</v>
      </c>
      <c r="L262" s="205"/>
      <c r="M262" s="206" t="s">
        <v>1</v>
      </c>
      <c r="N262" s="207" t="s">
        <v>41</v>
      </c>
      <c r="O262" s="59"/>
      <c r="P262" s="166">
        <f>O262*H262</f>
        <v>0</v>
      </c>
      <c r="Q262" s="166">
        <v>7.6999999999999996E-4</v>
      </c>
      <c r="R262" s="166">
        <f>Q262*H262</f>
        <v>4.62E-3</v>
      </c>
      <c r="S262" s="166">
        <v>0</v>
      </c>
      <c r="T262" s="167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168" t="s">
        <v>353</v>
      </c>
      <c r="AT262" s="168" t="s">
        <v>248</v>
      </c>
      <c r="AU262" s="168" t="s">
        <v>86</v>
      </c>
      <c r="AY262" s="17" t="s">
        <v>164</v>
      </c>
      <c r="BE262" s="102">
        <f>IF(N262="základní",J262,0)</f>
        <v>0</v>
      </c>
      <c r="BF262" s="102">
        <f>IF(N262="snížená",J262,0)</f>
        <v>0</v>
      </c>
      <c r="BG262" s="102">
        <f>IF(N262="zákl. přenesená",J262,0)</f>
        <v>0</v>
      </c>
      <c r="BH262" s="102">
        <f>IF(N262="sníž. přenesená",J262,0)</f>
        <v>0</v>
      </c>
      <c r="BI262" s="102">
        <f>IF(N262="nulová",J262,0)</f>
        <v>0</v>
      </c>
      <c r="BJ262" s="17" t="s">
        <v>84</v>
      </c>
      <c r="BK262" s="102">
        <f>ROUND(I262*H262,2)</f>
        <v>0</v>
      </c>
      <c r="BL262" s="17" t="s">
        <v>265</v>
      </c>
      <c r="BM262" s="168" t="s">
        <v>354</v>
      </c>
    </row>
    <row r="263" spans="1:65" s="2" customFormat="1" ht="24.2" customHeight="1">
      <c r="A263" s="33"/>
      <c r="B263" s="156"/>
      <c r="C263" s="157" t="s">
        <v>355</v>
      </c>
      <c r="D263" s="157" t="s">
        <v>167</v>
      </c>
      <c r="E263" s="158" t="s">
        <v>356</v>
      </c>
      <c r="F263" s="159" t="s">
        <v>357</v>
      </c>
      <c r="G263" s="160" t="s">
        <v>345</v>
      </c>
      <c r="H263" s="161">
        <v>6</v>
      </c>
      <c r="I263" s="162"/>
      <c r="J263" s="163">
        <f>ROUND(I263*H263,2)</f>
        <v>0</v>
      </c>
      <c r="K263" s="159" t="s">
        <v>171</v>
      </c>
      <c r="L263" s="34"/>
      <c r="M263" s="164" t="s">
        <v>1</v>
      </c>
      <c r="N263" s="165" t="s">
        <v>41</v>
      </c>
      <c r="O263" s="59"/>
      <c r="P263" s="166">
        <f>O263*H263</f>
        <v>0</v>
      </c>
      <c r="Q263" s="166">
        <v>0</v>
      </c>
      <c r="R263" s="166">
        <f>Q263*H263</f>
        <v>0</v>
      </c>
      <c r="S263" s="166">
        <v>2E-3</v>
      </c>
      <c r="T263" s="167">
        <f>S263*H263</f>
        <v>1.2E-2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8" t="s">
        <v>265</v>
      </c>
      <c r="AT263" s="168" t="s">
        <v>167</v>
      </c>
      <c r="AU263" s="168" t="s">
        <v>86</v>
      </c>
      <c r="AY263" s="17" t="s">
        <v>164</v>
      </c>
      <c r="BE263" s="102">
        <f>IF(N263="základní",J263,0)</f>
        <v>0</v>
      </c>
      <c r="BF263" s="102">
        <f>IF(N263="snížená",J263,0)</f>
        <v>0</v>
      </c>
      <c r="BG263" s="102">
        <f>IF(N263="zákl. přenesená",J263,0)</f>
        <v>0</v>
      </c>
      <c r="BH263" s="102">
        <f>IF(N263="sníž. přenesená",J263,0)</f>
        <v>0</v>
      </c>
      <c r="BI263" s="102">
        <f>IF(N263="nulová",J263,0)</f>
        <v>0</v>
      </c>
      <c r="BJ263" s="17" t="s">
        <v>84</v>
      </c>
      <c r="BK263" s="102">
        <f>ROUND(I263*H263,2)</f>
        <v>0</v>
      </c>
      <c r="BL263" s="17" t="s">
        <v>265</v>
      </c>
      <c r="BM263" s="168" t="s">
        <v>358</v>
      </c>
    </row>
    <row r="264" spans="1:65" s="2" customFormat="1" ht="11.25">
      <c r="A264" s="33"/>
      <c r="B264" s="34"/>
      <c r="C264" s="33"/>
      <c r="D264" s="169" t="s">
        <v>174</v>
      </c>
      <c r="E264" s="33"/>
      <c r="F264" s="170" t="s">
        <v>359</v>
      </c>
      <c r="G264" s="33"/>
      <c r="H264" s="33"/>
      <c r="I264" s="171"/>
      <c r="J264" s="33"/>
      <c r="K264" s="33"/>
      <c r="L264" s="34"/>
      <c r="M264" s="172"/>
      <c r="N264" s="173"/>
      <c r="O264" s="59"/>
      <c r="P264" s="59"/>
      <c r="Q264" s="59"/>
      <c r="R264" s="59"/>
      <c r="S264" s="59"/>
      <c r="T264" s="60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7" t="s">
        <v>174</v>
      </c>
      <c r="AU264" s="17" t="s">
        <v>86</v>
      </c>
    </row>
    <row r="265" spans="1:65" s="2" customFormat="1" ht="24.2" customHeight="1">
      <c r="A265" s="33"/>
      <c r="B265" s="156"/>
      <c r="C265" s="157" t="s">
        <v>353</v>
      </c>
      <c r="D265" s="157" t="s">
        <v>167</v>
      </c>
      <c r="E265" s="158" t="s">
        <v>360</v>
      </c>
      <c r="F265" s="159" t="s">
        <v>361</v>
      </c>
      <c r="G265" s="160" t="s">
        <v>345</v>
      </c>
      <c r="H265" s="161">
        <v>72</v>
      </c>
      <c r="I265" s="162"/>
      <c r="J265" s="163">
        <f>ROUND(I265*H265,2)</f>
        <v>0</v>
      </c>
      <c r="K265" s="159" t="s">
        <v>171</v>
      </c>
      <c r="L265" s="34"/>
      <c r="M265" s="164" t="s">
        <v>1</v>
      </c>
      <c r="N265" s="165" t="s">
        <v>41</v>
      </c>
      <c r="O265" s="59"/>
      <c r="P265" s="166">
        <f>O265*H265</f>
        <v>0</v>
      </c>
      <c r="Q265" s="166">
        <v>0</v>
      </c>
      <c r="R265" s="166">
        <f>Q265*H265</f>
        <v>0</v>
      </c>
      <c r="S265" s="166">
        <v>0</v>
      </c>
      <c r="T265" s="167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8" t="s">
        <v>265</v>
      </c>
      <c r="AT265" s="168" t="s">
        <v>167</v>
      </c>
      <c r="AU265" s="168" t="s">
        <v>86</v>
      </c>
      <c r="AY265" s="17" t="s">
        <v>164</v>
      </c>
      <c r="BE265" s="102">
        <f>IF(N265="základní",J265,0)</f>
        <v>0</v>
      </c>
      <c r="BF265" s="102">
        <f>IF(N265="snížená",J265,0)</f>
        <v>0</v>
      </c>
      <c r="BG265" s="102">
        <f>IF(N265="zákl. přenesená",J265,0)</f>
        <v>0</v>
      </c>
      <c r="BH265" s="102">
        <f>IF(N265="sníž. přenesená",J265,0)</f>
        <v>0</v>
      </c>
      <c r="BI265" s="102">
        <f>IF(N265="nulová",J265,0)</f>
        <v>0</v>
      </c>
      <c r="BJ265" s="17" t="s">
        <v>84</v>
      </c>
      <c r="BK265" s="102">
        <f>ROUND(I265*H265,2)</f>
        <v>0</v>
      </c>
      <c r="BL265" s="17" t="s">
        <v>265</v>
      </c>
      <c r="BM265" s="168" t="s">
        <v>362</v>
      </c>
    </row>
    <row r="266" spans="1:65" s="2" customFormat="1" ht="11.25">
      <c r="A266" s="33"/>
      <c r="B266" s="34"/>
      <c r="C266" s="33"/>
      <c r="D266" s="169" t="s">
        <v>174</v>
      </c>
      <c r="E266" s="33"/>
      <c r="F266" s="170" t="s">
        <v>363</v>
      </c>
      <c r="G266" s="33"/>
      <c r="H266" s="33"/>
      <c r="I266" s="171"/>
      <c r="J266" s="33"/>
      <c r="K266" s="33"/>
      <c r="L266" s="34"/>
      <c r="M266" s="172"/>
      <c r="N266" s="173"/>
      <c r="O266" s="59"/>
      <c r="P266" s="59"/>
      <c r="Q266" s="59"/>
      <c r="R266" s="59"/>
      <c r="S266" s="59"/>
      <c r="T266" s="60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7" t="s">
        <v>174</v>
      </c>
      <c r="AU266" s="17" t="s">
        <v>86</v>
      </c>
    </row>
    <row r="267" spans="1:65" s="13" customFormat="1" ht="11.25">
      <c r="B267" s="174"/>
      <c r="D267" s="175" t="s">
        <v>176</v>
      </c>
      <c r="E267" s="176" t="s">
        <v>1</v>
      </c>
      <c r="F267" s="177" t="s">
        <v>364</v>
      </c>
      <c r="H267" s="178">
        <v>42</v>
      </c>
      <c r="I267" s="179"/>
      <c r="L267" s="174"/>
      <c r="M267" s="180"/>
      <c r="N267" s="181"/>
      <c r="O267" s="181"/>
      <c r="P267" s="181"/>
      <c r="Q267" s="181"/>
      <c r="R267" s="181"/>
      <c r="S267" s="181"/>
      <c r="T267" s="182"/>
      <c r="AT267" s="176" t="s">
        <v>176</v>
      </c>
      <c r="AU267" s="176" t="s">
        <v>86</v>
      </c>
      <c r="AV267" s="13" t="s">
        <v>86</v>
      </c>
      <c r="AW267" s="13" t="s">
        <v>31</v>
      </c>
      <c r="AX267" s="13" t="s">
        <v>76</v>
      </c>
      <c r="AY267" s="176" t="s">
        <v>164</v>
      </c>
    </row>
    <row r="268" spans="1:65" s="13" customFormat="1" ht="11.25">
      <c r="B268" s="174"/>
      <c r="D268" s="175" t="s">
        <v>176</v>
      </c>
      <c r="E268" s="176" t="s">
        <v>1</v>
      </c>
      <c r="F268" s="177" t="s">
        <v>365</v>
      </c>
      <c r="H268" s="178">
        <v>30</v>
      </c>
      <c r="I268" s="179"/>
      <c r="L268" s="174"/>
      <c r="M268" s="180"/>
      <c r="N268" s="181"/>
      <c r="O268" s="181"/>
      <c r="P268" s="181"/>
      <c r="Q268" s="181"/>
      <c r="R268" s="181"/>
      <c r="S268" s="181"/>
      <c r="T268" s="182"/>
      <c r="AT268" s="176" t="s">
        <v>176</v>
      </c>
      <c r="AU268" s="176" t="s">
        <v>86</v>
      </c>
      <c r="AV268" s="13" t="s">
        <v>86</v>
      </c>
      <c r="AW268" s="13" t="s">
        <v>31</v>
      </c>
      <c r="AX268" s="13" t="s">
        <v>76</v>
      </c>
      <c r="AY268" s="176" t="s">
        <v>164</v>
      </c>
    </row>
    <row r="269" spans="1:65" s="14" customFormat="1" ht="11.25">
      <c r="B269" s="183"/>
      <c r="D269" s="175" t="s">
        <v>176</v>
      </c>
      <c r="E269" s="184" t="s">
        <v>1</v>
      </c>
      <c r="F269" s="185" t="s">
        <v>187</v>
      </c>
      <c r="H269" s="186">
        <v>72</v>
      </c>
      <c r="I269" s="187"/>
      <c r="L269" s="183"/>
      <c r="M269" s="188"/>
      <c r="N269" s="189"/>
      <c r="O269" s="189"/>
      <c r="P269" s="189"/>
      <c r="Q269" s="189"/>
      <c r="R269" s="189"/>
      <c r="S269" s="189"/>
      <c r="T269" s="190"/>
      <c r="AT269" s="184" t="s">
        <v>176</v>
      </c>
      <c r="AU269" s="184" t="s">
        <v>86</v>
      </c>
      <c r="AV269" s="14" t="s">
        <v>172</v>
      </c>
      <c r="AW269" s="14" t="s">
        <v>31</v>
      </c>
      <c r="AX269" s="14" t="s">
        <v>84</v>
      </c>
      <c r="AY269" s="184" t="s">
        <v>164</v>
      </c>
    </row>
    <row r="270" spans="1:65" s="2" customFormat="1" ht="24.2" customHeight="1">
      <c r="A270" s="33"/>
      <c r="B270" s="156"/>
      <c r="C270" s="198" t="s">
        <v>366</v>
      </c>
      <c r="D270" s="198" t="s">
        <v>248</v>
      </c>
      <c r="E270" s="199" t="s">
        <v>367</v>
      </c>
      <c r="F270" s="200" t="s">
        <v>368</v>
      </c>
      <c r="G270" s="201" t="s">
        <v>345</v>
      </c>
      <c r="H270" s="202">
        <v>72</v>
      </c>
      <c r="I270" s="203"/>
      <c r="J270" s="204">
        <f>ROUND(I270*H270,2)</f>
        <v>0</v>
      </c>
      <c r="K270" s="200" t="s">
        <v>1</v>
      </c>
      <c r="L270" s="205"/>
      <c r="M270" s="206" t="s">
        <v>1</v>
      </c>
      <c r="N270" s="207" t="s">
        <v>41</v>
      </c>
      <c r="O270" s="59"/>
      <c r="P270" s="166">
        <f>O270*H270</f>
        <v>0</v>
      </c>
      <c r="Q270" s="166">
        <v>8.0000000000000004E-4</v>
      </c>
      <c r="R270" s="166">
        <f>Q270*H270</f>
        <v>5.7600000000000005E-2</v>
      </c>
      <c r="S270" s="166">
        <v>0</v>
      </c>
      <c r="T270" s="167">
        <f>S270*H270</f>
        <v>0</v>
      </c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R270" s="168" t="s">
        <v>353</v>
      </c>
      <c r="AT270" s="168" t="s">
        <v>248</v>
      </c>
      <c r="AU270" s="168" t="s">
        <v>86</v>
      </c>
      <c r="AY270" s="17" t="s">
        <v>164</v>
      </c>
      <c r="BE270" s="102">
        <f>IF(N270="základní",J270,0)</f>
        <v>0</v>
      </c>
      <c r="BF270" s="102">
        <f>IF(N270="snížená",J270,0)</f>
        <v>0</v>
      </c>
      <c r="BG270" s="102">
        <f>IF(N270="zákl. přenesená",J270,0)</f>
        <v>0</v>
      </c>
      <c r="BH270" s="102">
        <f>IF(N270="sníž. přenesená",J270,0)</f>
        <v>0</v>
      </c>
      <c r="BI270" s="102">
        <f>IF(N270="nulová",J270,0)</f>
        <v>0</v>
      </c>
      <c r="BJ270" s="17" t="s">
        <v>84</v>
      </c>
      <c r="BK270" s="102">
        <f>ROUND(I270*H270,2)</f>
        <v>0</v>
      </c>
      <c r="BL270" s="17" t="s">
        <v>265</v>
      </c>
      <c r="BM270" s="168" t="s">
        <v>369</v>
      </c>
    </row>
    <row r="271" spans="1:65" s="2" customFormat="1" ht="24.2" customHeight="1">
      <c r="A271" s="33"/>
      <c r="B271" s="156"/>
      <c r="C271" s="157" t="s">
        <v>370</v>
      </c>
      <c r="D271" s="157" t="s">
        <v>167</v>
      </c>
      <c r="E271" s="158" t="s">
        <v>371</v>
      </c>
      <c r="F271" s="159" t="s">
        <v>372</v>
      </c>
      <c r="G271" s="160" t="s">
        <v>345</v>
      </c>
      <c r="H271" s="161">
        <v>72</v>
      </c>
      <c r="I271" s="162"/>
      <c r="J271" s="163">
        <f>ROUND(I271*H271,2)</f>
        <v>0</v>
      </c>
      <c r="K271" s="159" t="s">
        <v>171</v>
      </c>
      <c r="L271" s="34"/>
      <c r="M271" s="164" t="s">
        <v>1</v>
      </c>
      <c r="N271" s="165" t="s">
        <v>41</v>
      </c>
      <c r="O271" s="59"/>
      <c r="P271" s="166">
        <f>O271*H271</f>
        <v>0</v>
      </c>
      <c r="Q271" s="166">
        <v>0</v>
      </c>
      <c r="R271" s="166">
        <f>Q271*H271</f>
        <v>0</v>
      </c>
      <c r="S271" s="166">
        <v>1E-4</v>
      </c>
      <c r="T271" s="167">
        <f>S271*H271</f>
        <v>7.2000000000000007E-3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8" t="s">
        <v>265</v>
      </c>
      <c r="AT271" s="168" t="s">
        <v>167</v>
      </c>
      <c r="AU271" s="168" t="s">
        <v>86</v>
      </c>
      <c r="AY271" s="17" t="s">
        <v>164</v>
      </c>
      <c r="BE271" s="102">
        <f>IF(N271="základní",J271,0)</f>
        <v>0</v>
      </c>
      <c r="BF271" s="102">
        <f>IF(N271="snížená",J271,0)</f>
        <v>0</v>
      </c>
      <c r="BG271" s="102">
        <f>IF(N271="zákl. přenesená",J271,0)</f>
        <v>0</v>
      </c>
      <c r="BH271" s="102">
        <f>IF(N271="sníž. přenesená",J271,0)</f>
        <v>0</v>
      </c>
      <c r="BI271" s="102">
        <f>IF(N271="nulová",J271,0)</f>
        <v>0</v>
      </c>
      <c r="BJ271" s="17" t="s">
        <v>84</v>
      </c>
      <c r="BK271" s="102">
        <f>ROUND(I271*H271,2)</f>
        <v>0</v>
      </c>
      <c r="BL271" s="17" t="s">
        <v>265</v>
      </c>
      <c r="BM271" s="168" t="s">
        <v>373</v>
      </c>
    </row>
    <row r="272" spans="1:65" s="2" customFormat="1" ht="11.25">
      <c r="A272" s="33"/>
      <c r="B272" s="34"/>
      <c r="C272" s="33"/>
      <c r="D272" s="169" t="s">
        <v>174</v>
      </c>
      <c r="E272" s="33"/>
      <c r="F272" s="170" t="s">
        <v>374</v>
      </c>
      <c r="G272" s="33"/>
      <c r="H272" s="33"/>
      <c r="I272" s="171"/>
      <c r="J272" s="33"/>
      <c r="K272" s="33"/>
      <c r="L272" s="34"/>
      <c r="M272" s="172"/>
      <c r="N272" s="173"/>
      <c r="O272" s="59"/>
      <c r="P272" s="59"/>
      <c r="Q272" s="59"/>
      <c r="R272" s="59"/>
      <c r="S272" s="59"/>
      <c r="T272" s="60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7" t="s">
        <v>174</v>
      </c>
      <c r="AU272" s="17" t="s">
        <v>86</v>
      </c>
    </row>
    <row r="273" spans="1:65" s="13" customFormat="1" ht="11.25">
      <c r="B273" s="174"/>
      <c r="D273" s="175" t="s">
        <v>176</v>
      </c>
      <c r="E273" s="176" t="s">
        <v>1</v>
      </c>
      <c r="F273" s="177" t="s">
        <v>364</v>
      </c>
      <c r="H273" s="178">
        <v>42</v>
      </c>
      <c r="I273" s="179"/>
      <c r="L273" s="174"/>
      <c r="M273" s="180"/>
      <c r="N273" s="181"/>
      <c r="O273" s="181"/>
      <c r="P273" s="181"/>
      <c r="Q273" s="181"/>
      <c r="R273" s="181"/>
      <c r="S273" s="181"/>
      <c r="T273" s="182"/>
      <c r="AT273" s="176" t="s">
        <v>176</v>
      </c>
      <c r="AU273" s="176" t="s">
        <v>86</v>
      </c>
      <c r="AV273" s="13" t="s">
        <v>86</v>
      </c>
      <c r="AW273" s="13" t="s">
        <v>31</v>
      </c>
      <c r="AX273" s="13" t="s">
        <v>76</v>
      </c>
      <c r="AY273" s="176" t="s">
        <v>164</v>
      </c>
    </row>
    <row r="274" spans="1:65" s="13" customFormat="1" ht="11.25">
      <c r="B274" s="174"/>
      <c r="D274" s="175" t="s">
        <v>176</v>
      </c>
      <c r="E274" s="176" t="s">
        <v>1</v>
      </c>
      <c r="F274" s="177" t="s">
        <v>365</v>
      </c>
      <c r="H274" s="178">
        <v>30</v>
      </c>
      <c r="I274" s="179"/>
      <c r="L274" s="174"/>
      <c r="M274" s="180"/>
      <c r="N274" s="181"/>
      <c r="O274" s="181"/>
      <c r="P274" s="181"/>
      <c r="Q274" s="181"/>
      <c r="R274" s="181"/>
      <c r="S274" s="181"/>
      <c r="T274" s="182"/>
      <c r="AT274" s="176" t="s">
        <v>176</v>
      </c>
      <c r="AU274" s="176" t="s">
        <v>86</v>
      </c>
      <c r="AV274" s="13" t="s">
        <v>86</v>
      </c>
      <c r="AW274" s="13" t="s">
        <v>31</v>
      </c>
      <c r="AX274" s="13" t="s">
        <v>76</v>
      </c>
      <c r="AY274" s="176" t="s">
        <v>164</v>
      </c>
    </row>
    <row r="275" spans="1:65" s="14" customFormat="1" ht="11.25">
      <c r="B275" s="183"/>
      <c r="D275" s="175" t="s">
        <v>176</v>
      </c>
      <c r="E275" s="184" t="s">
        <v>1</v>
      </c>
      <c r="F275" s="185" t="s">
        <v>187</v>
      </c>
      <c r="H275" s="186">
        <v>72</v>
      </c>
      <c r="I275" s="187"/>
      <c r="L275" s="183"/>
      <c r="M275" s="188"/>
      <c r="N275" s="189"/>
      <c r="O275" s="189"/>
      <c r="P275" s="189"/>
      <c r="Q275" s="189"/>
      <c r="R275" s="189"/>
      <c r="S275" s="189"/>
      <c r="T275" s="190"/>
      <c r="AT275" s="184" t="s">
        <v>176</v>
      </c>
      <c r="AU275" s="184" t="s">
        <v>86</v>
      </c>
      <c r="AV275" s="14" t="s">
        <v>172</v>
      </c>
      <c r="AW275" s="14" t="s">
        <v>31</v>
      </c>
      <c r="AX275" s="14" t="s">
        <v>84</v>
      </c>
      <c r="AY275" s="184" t="s">
        <v>164</v>
      </c>
    </row>
    <row r="276" spans="1:65" s="2" customFormat="1" ht="44.25" customHeight="1">
      <c r="A276" s="33"/>
      <c r="B276" s="156"/>
      <c r="C276" s="157" t="s">
        <v>375</v>
      </c>
      <c r="D276" s="157" t="s">
        <v>167</v>
      </c>
      <c r="E276" s="158" t="s">
        <v>376</v>
      </c>
      <c r="F276" s="159" t="s">
        <v>377</v>
      </c>
      <c r="G276" s="160" t="s">
        <v>378</v>
      </c>
      <c r="H276" s="208"/>
      <c r="I276" s="162"/>
      <c r="J276" s="163">
        <f>ROUND(I276*H276,2)</f>
        <v>0</v>
      </c>
      <c r="K276" s="159" t="s">
        <v>182</v>
      </c>
      <c r="L276" s="34"/>
      <c r="M276" s="164" t="s">
        <v>1</v>
      </c>
      <c r="N276" s="165" t="s">
        <v>41</v>
      </c>
      <c r="O276" s="59"/>
      <c r="P276" s="166">
        <f>O276*H276</f>
        <v>0</v>
      </c>
      <c r="Q276" s="166">
        <v>0</v>
      </c>
      <c r="R276" s="166">
        <f>Q276*H276</f>
        <v>0</v>
      </c>
      <c r="S276" s="166">
        <v>0</v>
      </c>
      <c r="T276" s="167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8" t="s">
        <v>265</v>
      </c>
      <c r="AT276" s="168" t="s">
        <v>167</v>
      </c>
      <c r="AU276" s="168" t="s">
        <v>86</v>
      </c>
      <c r="AY276" s="17" t="s">
        <v>164</v>
      </c>
      <c r="BE276" s="102">
        <f>IF(N276="základní",J276,0)</f>
        <v>0</v>
      </c>
      <c r="BF276" s="102">
        <f>IF(N276="snížená",J276,0)</f>
        <v>0</v>
      </c>
      <c r="BG276" s="102">
        <f>IF(N276="zákl. přenesená",J276,0)</f>
        <v>0</v>
      </c>
      <c r="BH276" s="102">
        <f>IF(N276="sníž. přenesená",J276,0)</f>
        <v>0</v>
      </c>
      <c r="BI276" s="102">
        <f>IF(N276="nulová",J276,0)</f>
        <v>0</v>
      </c>
      <c r="BJ276" s="17" t="s">
        <v>84</v>
      </c>
      <c r="BK276" s="102">
        <f>ROUND(I276*H276,2)</f>
        <v>0</v>
      </c>
      <c r="BL276" s="17" t="s">
        <v>265</v>
      </c>
      <c r="BM276" s="168" t="s">
        <v>379</v>
      </c>
    </row>
    <row r="277" spans="1:65" s="2" customFormat="1" ht="11.25">
      <c r="A277" s="33"/>
      <c r="B277" s="34"/>
      <c r="C277" s="33"/>
      <c r="D277" s="169" t="s">
        <v>174</v>
      </c>
      <c r="E277" s="33"/>
      <c r="F277" s="170" t="s">
        <v>380</v>
      </c>
      <c r="G277" s="33"/>
      <c r="H277" s="33"/>
      <c r="I277" s="171"/>
      <c r="J277" s="33"/>
      <c r="K277" s="33"/>
      <c r="L277" s="34"/>
      <c r="M277" s="172"/>
      <c r="N277" s="173"/>
      <c r="O277" s="59"/>
      <c r="P277" s="59"/>
      <c r="Q277" s="59"/>
      <c r="R277" s="59"/>
      <c r="S277" s="59"/>
      <c r="T277" s="60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7" t="s">
        <v>174</v>
      </c>
      <c r="AU277" s="17" t="s">
        <v>86</v>
      </c>
    </row>
    <row r="278" spans="1:65" s="12" customFormat="1" ht="22.9" customHeight="1">
      <c r="B278" s="143"/>
      <c r="D278" s="144" t="s">
        <v>75</v>
      </c>
      <c r="E278" s="154" t="s">
        <v>381</v>
      </c>
      <c r="F278" s="154" t="s">
        <v>382</v>
      </c>
      <c r="I278" s="146"/>
      <c r="J278" s="155">
        <f>BK278</f>
        <v>0</v>
      </c>
      <c r="L278" s="143"/>
      <c r="M278" s="148"/>
      <c r="N278" s="149"/>
      <c r="O278" s="149"/>
      <c r="P278" s="150">
        <f>SUM(P279:P300)</f>
        <v>0</v>
      </c>
      <c r="Q278" s="149"/>
      <c r="R278" s="150">
        <f>SUM(R279:R300)</f>
        <v>1.2952620000000001</v>
      </c>
      <c r="S278" s="149"/>
      <c r="T278" s="151">
        <f>SUM(T279:T300)</f>
        <v>0</v>
      </c>
      <c r="AR278" s="144" t="s">
        <v>86</v>
      </c>
      <c r="AT278" s="152" t="s">
        <v>75</v>
      </c>
      <c r="AU278" s="152" t="s">
        <v>84</v>
      </c>
      <c r="AY278" s="144" t="s">
        <v>164</v>
      </c>
      <c r="BK278" s="153">
        <f>SUM(BK279:BK300)</f>
        <v>0</v>
      </c>
    </row>
    <row r="279" spans="1:65" s="2" customFormat="1" ht="49.15" customHeight="1">
      <c r="A279" s="33"/>
      <c r="B279" s="156"/>
      <c r="C279" s="157" t="s">
        <v>383</v>
      </c>
      <c r="D279" s="157" t="s">
        <v>167</v>
      </c>
      <c r="E279" s="158" t="s">
        <v>384</v>
      </c>
      <c r="F279" s="159" t="s">
        <v>385</v>
      </c>
      <c r="G279" s="160" t="s">
        <v>170</v>
      </c>
      <c r="H279" s="161">
        <v>5.4</v>
      </c>
      <c r="I279" s="162"/>
      <c r="J279" s="163">
        <f>ROUND(I279*H279,2)</f>
        <v>0</v>
      </c>
      <c r="K279" s="159" t="s">
        <v>182</v>
      </c>
      <c r="L279" s="34"/>
      <c r="M279" s="164" t="s">
        <v>1</v>
      </c>
      <c r="N279" s="165" t="s">
        <v>41</v>
      </c>
      <c r="O279" s="59"/>
      <c r="P279" s="166">
        <f>O279*H279</f>
        <v>0</v>
      </c>
      <c r="Q279" s="166">
        <v>1.26E-2</v>
      </c>
      <c r="R279" s="166">
        <f>Q279*H279</f>
        <v>6.8040000000000003E-2</v>
      </c>
      <c r="S279" s="166">
        <v>0</v>
      </c>
      <c r="T279" s="16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68" t="s">
        <v>265</v>
      </c>
      <c r="AT279" s="168" t="s">
        <v>167</v>
      </c>
      <c r="AU279" s="168" t="s">
        <v>86</v>
      </c>
      <c r="AY279" s="17" t="s">
        <v>164</v>
      </c>
      <c r="BE279" s="102">
        <f>IF(N279="základní",J279,0)</f>
        <v>0</v>
      </c>
      <c r="BF279" s="102">
        <f>IF(N279="snížená",J279,0)</f>
        <v>0</v>
      </c>
      <c r="BG279" s="102">
        <f>IF(N279="zákl. přenesená",J279,0)</f>
        <v>0</v>
      </c>
      <c r="BH279" s="102">
        <f>IF(N279="sníž. přenesená",J279,0)</f>
        <v>0</v>
      </c>
      <c r="BI279" s="102">
        <f>IF(N279="nulová",J279,0)</f>
        <v>0</v>
      </c>
      <c r="BJ279" s="17" t="s">
        <v>84</v>
      </c>
      <c r="BK279" s="102">
        <f>ROUND(I279*H279,2)</f>
        <v>0</v>
      </c>
      <c r="BL279" s="17" t="s">
        <v>265</v>
      </c>
      <c r="BM279" s="168" t="s">
        <v>386</v>
      </c>
    </row>
    <row r="280" spans="1:65" s="2" customFormat="1" ht="11.25">
      <c r="A280" s="33"/>
      <c r="B280" s="34"/>
      <c r="C280" s="33"/>
      <c r="D280" s="169" t="s">
        <v>174</v>
      </c>
      <c r="E280" s="33"/>
      <c r="F280" s="170" t="s">
        <v>387</v>
      </c>
      <c r="G280" s="33"/>
      <c r="H280" s="33"/>
      <c r="I280" s="171"/>
      <c r="J280" s="33"/>
      <c r="K280" s="33"/>
      <c r="L280" s="34"/>
      <c r="M280" s="172"/>
      <c r="N280" s="173"/>
      <c r="O280" s="59"/>
      <c r="P280" s="59"/>
      <c r="Q280" s="59"/>
      <c r="R280" s="59"/>
      <c r="S280" s="59"/>
      <c r="T280" s="60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7" t="s">
        <v>174</v>
      </c>
      <c r="AU280" s="17" t="s">
        <v>86</v>
      </c>
    </row>
    <row r="281" spans="1:65" s="15" customFormat="1" ht="11.25">
      <c r="B281" s="191"/>
      <c r="D281" s="175" t="s">
        <v>176</v>
      </c>
      <c r="E281" s="192" t="s">
        <v>1</v>
      </c>
      <c r="F281" s="193" t="s">
        <v>388</v>
      </c>
      <c r="H281" s="192" t="s">
        <v>1</v>
      </c>
      <c r="I281" s="194"/>
      <c r="L281" s="191"/>
      <c r="M281" s="195"/>
      <c r="N281" s="196"/>
      <c r="O281" s="196"/>
      <c r="P281" s="196"/>
      <c r="Q281" s="196"/>
      <c r="R281" s="196"/>
      <c r="S281" s="196"/>
      <c r="T281" s="197"/>
      <c r="AT281" s="192" t="s">
        <v>176</v>
      </c>
      <c r="AU281" s="192" t="s">
        <v>86</v>
      </c>
      <c r="AV281" s="15" t="s">
        <v>84</v>
      </c>
      <c r="AW281" s="15" t="s">
        <v>31</v>
      </c>
      <c r="AX281" s="15" t="s">
        <v>76</v>
      </c>
      <c r="AY281" s="192" t="s">
        <v>164</v>
      </c>
    </row>
    <row r="282" spans="1:65" s="13" customFormat="1" ht="11.25">
      <c r="B282" s="174"/>
      <c r="D282" s="175" t="s">
        <v>176</v>
      </c>
      <c r="E282" s="176" t="s">
        <v>1</v>
      </c>
      <c r="F282" s="177" t="s">
        <v>389</v>
      </c>
      <c r="H282" s="178">
        <v>1.8</v>
      </c>
      <c r="I282" s="179"/>
      <c r="L282" s="174"/>
      <c r="M282" s="180"/>
      <c r="N282" s="181"/>
      <c r="O282" s="181"/>
      <c r="P282" s="181"/>
      <c r="Q282" s="181"/>
      <c r="R282" s="181"/>
      <c r="S282" s="181"/>
      <c r="T282" s="182"/>
      <c r="AT282" s="176" t="s">
        <v>176</v>
      </c>
      <c r="AU282" s="176" t="s">
        <v>86</v>
      </c>
      <c r="AV282" s="13" t="s">
        <v>86</v>
      </c>
      <c r="AW282" s="13" t="s">
        <v>31</v>
      </c>
      <c r="AX282" s="13" t="s">
        <v>76</v>
      </c>
      <c r="AY282" s="176" t="s">
        <v>164</v>
      </c>
    </row>
    <row r="283" spans="1:65" s="13" customFormat="1" ht="11.25">
      <c r="B283" s="174"/>
      <c r="D283" s="175" t="s">
        <v>176</v>
      </c>
      <c r="E283" s="176" t="s">
        <v>1</v>
      </c>
      <c r="F283" s="177" t="s">
        <v>390</v>
      </c>
      <c r="H283" s="178">
        <v>3.6</v>
      </c>
      <c r="I283" s="179"/>
      <c r="L283" s="174"/>
      <c r="M283" s="180"/>
      <c r="N283" s="181"/>
      <c r="O283" s="181"/>
      <c r="P283" s="181"/>
      <c r="Q283" s="181"/>
      <c r="R283" s="181"/>
      <c r="S283" s="181"/>
      <c r="T283" s="182"/>
      <c r="AT283" s="176" t="s">
        <v>176</v>
      </c>
      <c r="AU283" s="176" t="s">
        <v>86</v>
      </c>
      <c r="AV283" s="13" t="s">
        <v>86</v>
      </c>
      <c r="AW283" s="13" t="s">
        <v>31</v>
      </c>
      <c r="AX283" s="13" t="s">
        <v>76</v>
      </c>
      <c r="AY283" s="176" t="s">
        <v>164</v>
      </c>
    </row>
    <row r="284" spans="1:65" s="14" customFormat="1" ht="11.25">
      <c r="B284" s="183"/>
      <c r="D284" s="175" t="s">
        <v>176</v>
      </c>
      <c r="E284" s="184" t="s">
        <v>1</v>
      </c>
      <c r="F284" s="185" t="s">
        <v>187</v>
      </c>
      <c r="H284" s="186">
        <v>5.4</v>
      </c>
      <c r="I284" s="187"/>
      <c r="L284" s="183"/>
      <c r="M284" s="188"/>
      <c r="N284" s="189"/>
      <c r="O284" s="189"/>
      <c r="P284" s="189"/>
      <c r="Q284" s="189"/>
      <c r="R284" s="189"/>
      <c r="S284" s="189"/>
      <c r="T284" s="190"/>
      <c r="AT284" s="184" t="s">
        <v>176</v>
      </c>
      <c r="AU284" s="184" t="s">
        <v>86</v>
      </c>
      <c r="AV284" s="14" t="s">
        <v>172</v>
      </c>
      <c r="AW284" s="14" t="s">
        <v>31</v>
      </c>
      <c r="AX284" s="14" t="s">
        <v>84</v>
      </c>
      <c r="AY284" s="184" t="s">
        <v>164</v>
      </c>
    </row>
    <row r="285" spans="1:65" s="2" customFormat="1" ht="44.25" customHeight="1">
      <c r="A285" s="33"/>
      <c r="B285" s="156"/>
      <c r="C285" s="157" t="s">
        <v>391</v>
      </c>
      <c r="D285" s="157" t="s">
        <v>167</v>
      </c>
      <c r="E285" s="158" t="s">
        <v>392</v>
      </c>
      <c r="F285" s="159" t="s">
        <v>393</v>
      </c>
      <c r="G285" s="160" t="s">
        <v>170</v>
      </c>
      <c r="H285" s="161">
        <v>887</v>
      </c>
      <c r="I285" s="162"/>
      <c r="J285" s="163">
        <f>ROUND(I285*H285,2)</f>
        <v>0</v>
      </c>
      <c r="K285" s="159" t="s">
        <v>182</v>
      </c>
      <c r="L285" s="34"/>
      <c r="M285" s="164" t="s">
        <v>1</v>
      </c>
      <c r="N285" s="165" t="s">
        <v>41</v>
      </c>
      <c r="O285" s="59"/>
      <c r="P285" s="166">
        <f>O285*H285</f>
        <v>0</v>
      </c>
      <c r="Q285" s="166">
        <v>1.25E-3</v>
      </c>
      <c r="R285" s="166">
        <f>Q285*H285</f>
        <v>1.1087500000000001</v>
      </c>
      <c r="S285" s="166">
        <v>0</v>
      </c>
      <c r="T285" s="167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168" t="s">
        <v>265</v>
      </c>
      <c r="AT285" s="168" t="s">
        <v>167</v>
      </c>
      <c r="AU285" s="168" t="s">
        <v>86</v>
      </c>
      <c r="AY285" s="17" t="s">
        <v>164</v>
      </c>
      <c r="BE285" s="102">
        <f>IF(N285="základní",J285,0)</f>
        <v>0</v>
      </c>
      <c r="BF285" s="102">
        <f>IF(N285="snížená",J285,0)</f>
        <v>0</v>
      </c>
      <c r="BG285" s="102">
        <f>IF(N285="zákl. přenesená",J285,0)</f>
        <v>0</v>
      </c>
      <c r="BH285" s="102">
        <f>IF(N285="sníž. přenesená",J285,0)</f>
        <v>0</v>
      </c>
      <c r="BI285" s="102">
        <f>IF(N285="nulová",J285,0)</f>
        <v>0</v>
      </c>
      <c r="BJ285" s="17" t="s">
        <v>84</v>
      </c>
      <c r="BK285" s="102">
        <f>ROUND(I285*H285,2)</f>
        <v>0</v>
      </c>
      <c r="BL285" s="17" t="s">
        <v>265</v>
      </c>
      <c r="BM285" s="168" t="s">
        <v>394</v>
      </c>
    </row>
    <row r="286" spans="1:65" s="2" customFormat="1" ht="11.25">
      <c r="A286" s="33"/>
      <c r="B286" s="34"/>
      <c r="C286" s="33"/>
      <c r="D286" s="169" t="s">
        <v>174</v>
      </c>
      <c r="E286" s="33"/>
      <c r="F286" s="170" t="s">
        <v>395</v>
      </c>
      <c r="G286" s="33"/>
      <c r="H286" s="33"/>
      <c r="I286" s="171"/>
      <c r="J286" s="33"/>
      <c r="K286" s="33"/>
      <c r="L286" s="34"/>
      <c r="M286" s="172"/>
      <c r="N286" s="173"/>
      <c r="O286" s="59"/>
      <c r="P286" s="59"/>
      <c r="Q286" s="59"/>
      <c r="R286" s="59"/>
      <c r="S286" s="59"/>
      <c r="T286" s="60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7" t="s">
        <v>174</v>
      </c>
      <c r="AU286" s="17" t="s">
        <v>86</v>
      </c>
    </row>
    <row r="287" spans="1:65" s="13" customFormat="1" ht="11.25">
      <c r="B287" s="174"/>
      <c r="D287" s="175" t="s">
        <v>176</v>
      </c>
      <c r="E287" s="176" t="s">
        <v>1</v>
      </c>
      <c r="F287" s="177" t="s">
        <v>396</v>
      </c>
      <c r="H287" s="178">
        <v>335</v>
      </c>
      <c r="I287" s="179"/>
      <c r="L287" s="174"/>
      <c r="M287" s="180"/>
      <c r="N287" s="181"/>
      <c r="O287" s="181"/>
      <c r="P287" s="181"/>
      <c r="Q287" s="181"/>
      <c r="R287" s="181"/>
      <c r="S287" s="181"/>
      <c r="T287" s="182"/>
      <c r="AT287" s="176" t="s">
        <v>176</v>
      </c>
      <c r="AU287" s="176" t="s">
        <v>86</v>
      </c>
      <c r="AV287" s="13" t="s">
        <v>86</v>
      </c>
      <c r="AW287" s="13" t="s">
        <v>31</v>
      </c>
      <c r="AX287" s="13" t="s">
        <v>76</v>
      </c>
      <c r="AY287" s="176" t="s">
        <v>164</v>
      </c>
    </row>
    <row r="288" spans="1:65" s="13" customFormat="1" ht="11.25">
      <c r="B288" s="174"/>
      <c r="D288" s="175" t="s">
        <v>176</v>
      </c>
      <c r="E288" s="176" t="s">
        <v>1</v>
      </c>
      <c r="F288" s="177" t="s">
        <v>397</v>
      </c>
      <c r="H288" s="178">
        <v>552</v>
      </c>
      <c r="I288" s="179"/>
      <c r="L288" s="174"/>
      <c r="M288" s="180"/>
      <c r="N288" s="181"/>
      <c r="O288" s="181"/>
      <c r="P288" s="181"/>
      <c r="Q288" s="181"/>
      <c r="R288" s="181"/>
      <c r="S288" s="181"/>
      <c r="T288" s="182"/>
      <c r="AT288" s="176" t="s">
        <v>176</v>
      </c>
      <c r="AU288" s="176" t="s">
        <v>86</v>
      </c>
      <c r="AV288" s="13" t="s">
        <v>86</v>
      </c>
      <c r="AW288" s="13" t="s">
        <v>31</v>
      </c>
      <c r="AX288" s="13" t="s">
        <v>76</v>
      </c>
      <c r="AY288" s="176" t="s">
        <v>164</v>
      </c>
    </row>
    <row r="289" spans="1:65" s="14" customFormat="1" ht="11.25">
      <c r="B289" s="183"/>
      <c r="D289" s="175" t="s">
        <v>176</v>
      </c>
      <c r="E289" s="184" t="s">
        <v>1</v>
      </c>
      <c r="F289" s="185" t="s">
        <v>187</v>
      </c>
      <c r="H289" s="186">
        <v>887</v>
      </c>
      <c r="I289" s="187"/>
      <c r="L289" s="183"/>
      <c r="M289" s="188"/>
      <c r="N289" s="189"/>
      <c r="O289" s="189"/>
      <c r="P289" s="189"/>
      <c r="Q289" s="189"/>
      <c r="R289" s="189"/>
      <c r="S289" s="189"/>
      <c r="T289" s="190"/>
      <c r="AT289" s="184" t="s">
        <v>176</v>
      </c>
      <c r="AU289" s="184" t="s">
        <v>86</v>
      </c>
      <c r="AV289" s="14" t="s">
        <v>172</v>
      </c>
      <c r="AW289" s="14" t="s">
        <v>31</v>
      </c>
      <c r="AX289" s="14" t="s">
        <v>84</v>
      </c>
      <c r="AY289" s="184" t="s">
        <v>164</v>
      </c>
    </row>
    <row r="290" spans="1:65" s="2" customFormat="1" ht="49.15" customHeight="1">
      <c r="A290" s="33"/>
      <c r="B290" s="156"/>
      <c r="C290" s="198" t="s">
        <v>398</v>
      </c>
      <c r="D290" s="198" t="s">
        <v>248</v>
      </c>
      <c r="E290" s="199" t="s">
        <v>399</v>
      </c>
      <c r="F290" s="200" t="s">
        <v>400</v>
      </c>
      <c r="G290" s="201" t="s">
        <v>170</v>
      </c>
      <c r="H290" s="202">
        <v>931.35</v>
      </c>
      <c r="I290" s="203"/>
      <c r="J290" s="204">
        <f>ROUND(I290*H290,2)</f>
        <v>0</v>
      </c>
      <c r="K290" s="200" t="s">
        <v>1</v>
      </c>
      <c r="L290" s="205"/>
      <c r="M290" s="206" t="s">
        <v>1</v>
      </c>
      <c r="N290" s="207" t="s">
        <v>41</v>
      </c>
      <c r="O290" s="59"/>
      <c r="P290" s="166">
        <f>O290*H290</f>
        <v>0</v>
      </c>
      <c r="Q290" s="166">
        <v>0</v>
      </c>
      <c r="R290" s="166">
        <f>Q290*H290</f>
        <v>0</v>
      </c>
      <c r="S290" s="166">
        <v>0</v>
      </c>
      <c r="T290" s="167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8" t="s">
        <v>353</v>
      </c>
      <c r="AT290" s="168" t="s">
        <v>248</v>
      </c>
      <c r="AU290" s="168" t="s">
        <v>86</v>
      </c>
      <c r="AY290" s="17" t="s">
        <v>164</v>
      </c>
      <c r="BE290" s="102">
        <f>IF(N290="základní",J290,0)</f>
        <v>0</v>
      </c>
      <c r="BF290" s="102">
        <f>IF(N290="snížená",J290,0)</f>
        <v>0</v>
      </c>
      <c r="BG290" s="102">
        <f>IF(N290="zákl. přenesená",J290,0)</f>
        <v>0</v>
      </c>
      <c r="BH290" s="102">
        <f>IF(N290="sníž. přenesená",J290,0)</f>
        <v>0</v>
      </c>
      <c r="BI290" s="102">
        <f>IF(N290="nulová",J290,0)</f>
        <v>0</v>
      </c>
      <c r="BJ290" s="17" t="s">
        <v>84</v>
      </c>
      <c r="BK290" s="102">
        <f>ROUND(I290*H290,2)</f>
        <v>0</v>
      </c>
      <c r="BL290" s="17" t="s">
        <v>265</v>
      </c>
      <c r="BM290" s="168" t="s">
        <v>401</v>
      </c>
    </row>
    <row r="291" spans="1:65" s="13" customFormat="1" ht="11.25">
      <c r="B291" s="174"/>
      <c r="D291" s="175" t="s">
        <v>176</v>
      </c>
      <c r="F291" s="177" t="s">
        <v>402</v>
      </c>
      <c r="H291" s="178">
        <v>931.35</v>
      </c>
      <c r="I291" s="179"/>
      <c r="L291" s="174"/>
      <c r="M291" s="180"/>
      <c r="N291" s="181"/>
      <c r="O291" s="181"/>
      <c r="P291" s="181"/>
      <c r="Q291" s="181"/>
      <c r="R291" s="181"/>
      <c r="S291" s="181"/>
      <c r="T291" s="182"/>
      <c r="AT291" s="176" t="s">
        <v>176</v>
      </c>
      <c r="AU291" s="176" t="s">
        <v>86</v>
      </c>
      <c r="AV291" s="13" t="s">
        <v>86</v>
      </c>
      <c r="AW291" s="13" t="s">
        <v>3</v>
      </c>
      <c r="AX291" s="13" t="s">
        <v>84</v>
      </c>
      <c r="AY291" s="176" t="s">
        <v>164</v>
      </c>
    </row>
    <row r="292" spans="1:65" s="2" customFormat="1" ht="44.25" customHeight="1">
      <c r="A292" s="33"/>
      <c r="B292" s="156"/>
      <c r="C292" s="157" t="s">
        <v>403</v>
      </c>
      <c r="D292" s="157" t="s">
        <v>167</v>
      </c>
      <c r="E292" s="158" t="s">
        <v>404</v>
      </c>
      <c r="F292" s="159" t="s">
        <v>405</v>
      </c>
      <c r="G292" s="160" t="s">
        <v>170</v>
      </c>
      <c r="H292" s="161">
        <v>9.44</v>
      </c>
      <c r="I292" s="162"/>
      <c r="J292" s="163">
        <f>ROUND(I292*H292,2)</f>
        <v>0</v>
      </c>
      <c r="K292" s="159" t="s">
        <v>171</v>
      </c>
      <c r="L292" s="34"/>
      <c r="M292" s="164" t="s">
        <v>1</v>
      </c>
      <c r="N292" s="165" t="s">
        <v>41</v>
      </c>
      <c r="O292" s="59"/>
      <c r="P292" s="166">
        <f>O292*H292</f>
        <v>0</v>
      </c>
      <c r="Q292" s="166">
        <v>1.255E-2</v>
      </c>
      <c r="R292" s="166">
        <f>Q292*H292</f>
        <v>0.11847199999999999</v>
      </c>
      <c r="S292" s="166">
        <v>0</v>
      </c>
      <c r="T292" s="167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8" t="s">
        <v>265</v>
      </c>
      <c r="AT292" s="168" t="s">
        <v>167</v>
      </c>
      <c r="AU292" s="168" t="s">
        <v>86</v>
      </c>
      <c r="AY292" s="17" t="s">
        <v>164</v>
      </c>
      <c r="BE292" s="102">
        <f>IF(N292="základní",J292,0)</f>
        <v>0</v>
      </c>
      <c r="BF292" s="102">
        <f>IF(N292="snížená",J292,0)</f>
        <v>0</v>
      </c>
      <c r="BG292" s="102">
        <f>IF(N292="zákl. přenesená",J292,0)</f>
        <v>0</v>
      </c>
      <c r="BH292" s="102">
        <f>IF(N292="sníž. přenesená",J292,0)</f>
        <v>0</v>
      </c>
      <c r="BI292" s="102">
        <f>IF(N292="nulová",J292,0)</f>
        <v>0</v>
      </c>
      <c r="BJ292" s="17" t="s">
        <v>84</v>
      </c>
      <c r="BK292" s="102">
        <f>ROUND(I292*H292,2)</f>
        <v>0</v>
      </c>
      <c r="BL292" s="17" t="s">
        <v>265</v>
      </c>
      <c r="BM292" s="168" t="s">
        <v>406</v>
      </c>
    </row>
    <row r="293" spans="1:65" s="2" customFormat="1" ht="11.25">
      <c r="A293" s="33"/>
      <c r="B293" s="34"/>
      <c r="C293" s="33"/>
      <c r="D293" s="169" t="s">
        <v>174</v>
      </c>
      <c r="E293" s="33"/>
      <c r="F293" s="170" t="s">
        <v>407</v>
      </c>
      <c r="G293" s="33"/>
      <c r="H293" s="33"/>
      <c r="I293" s="171"/>
      <c r="J293" s="33"/>
      <c r="K293" s="33"/>
      <c r="L293" s="34"/>
      <c r="M293" s="172"/>
      <c r="N293" s="173"/>
      <c r="O293" s="59"/>
      <c r="P293" s="59"/>
      <c r="Q293" s="59"/>
      <c r="R293" s="59"/>
      <c r="S293" s="59"/>
      <c r="T293" s="60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7" t="s">
        <v>174</v>
      </c>
      <c r="AU293" s="17" t="s">
        <v>86</v>
      </c>
    </row>
    <row r="294" spans="1:65" s="13" customFormat="1" ht="11.25">
      <c r="B294" s="174"/>
      <c r="D294" s="175" t="s">
        <v>176</v>
      </c>
      <c r="E294" s="176" t="s">
        <v>1</v>
      </c>
      <c r="F294" s="177" t="s">
        <v>408</v>
      </c>
      <c r="H294" s="178">
        <v>4</v>
      </c>
      <c r="I294" s="179"/>
      <c r="L294" s="174"/>
      <c r="M294" s="180"/>
      <c r="N294" s="181"/>
      <c r="O294" s="181"/>
      <c r="P294" s="181"/>
      <c r="Q294" s="181"/>
      <c r="R294" s="181"/>
      <c r="S294" s="181"/>
      <c r="T294" s="182"/>
      <c r="AT294" s="176" t="s">
        <v>176</v>
      </c>
      <c r="AU294" s="176" t="s">
        <v>86</v>
      </c>
      <c r="AV294" s="13" t="s">
        <v>86</v>
      </c>
      <c r="AW294" s="13" t="s">
        <v>31</v>
      </c>
      <c r="AX294" s="13" t="s">
        <v>76</v>
      </c>
      <c r="AY294" s="176" t="s">
        <v>164</v>
      </c>
    </row>
    <row r="295" spans="1:65" s="13" customFormat="1" ht="11.25">
      <c r="B295" s="174"/>
      <c r="D295" s="175" t="s">
        <v>176</v>
      </c>
      <c r="E295" s="176" t="s">
        <v>1</v>
      </c>
      <c r="F295" s="177" t="s">
        <v>409</v>
      </c>
      <c r="H295" s="178">
        <v>1.5</v>
      </c>
      <c r="I295" s="179"/>
      <c r="L295" s="174"/>
      <c r="M295" s="180"/>
      <c r="N295" s="181"/>
      <c r="O295" s="181"/>
      <c r="P295" s="181"/>
      <c r="Q295" s="181"/>
      <c r="R295" s="181"/>
      <c r="S295" s="181"/>
      <c r="T295" s="182"/>
      <c r="AT295" s="176" t="s">
        <v>176</v>
      </c>
      <c r="AU295" s="176" t="s">
        <v>86</v>
      </c>
      <c r="AV295" s="13" t="s">
        <v>86</v>
      </c>
      <c r="AW295" s="13" t="s">
        <v>31</v>
      </c>
      <c r="AX295" s="13" t="s">
        <v>76</v>
      </c>
      <c r="AY295" s="176" t="s">
        <v>164</v>
      </c>
    </row>
    <row r="296" spans="1:65" s="13" customFormat="1" ht="22.5">
      <c r="B296" s="174"/>
      <c r="D296" s="175" t="s">
        <v>176</v>
      </c>
      <c r="E296" s="176" t="s">
        <v>1</v>
      </c>
      <c r="F296" s="177" t="s">
        <v>410</v>
      </c>
      <c r="H296" s="178">
        <v>2.5</v>
      </c>
      <c r="I296" s="179"/>
      <c r="L296" s="174"/>
      <c r="M296" s="180"/>
      <c r="N296" s="181"/>
      <c r="O296" s="181"/>
      <c r="P296" s="181"/>
      <c r="Q296" s="181"/>
      <c r="R296" s="181"/>
      <c r="S296" s="181"/>
      <c r="T296" s="182"/>
      <c r="AT296" s="176" t="s">
        <v>176</v>
      </c>
      <c r="AU296" s="176" t="s">
        <v>86</v>
      </c>
      <c r="AV296" s="13" t="s">
        <v>86</v>
      </c>
      <c r="AW296" s="13" t="s">
        <v>31</v>
      </c>
      <c r="AX296" s="13" t="s">
        <v>76</v>
      </c>
      <c r="AY296" s="176" t="s">
        <v>164</v>
      </c>
    </row>
    <row r="297" spans="1:65" s="13" customFormat="1" ht="11.25">
      <c r="B297" s="174"/>
      <c r="D297" s="175" t="s">
        <v>176</v>
      </c>
      <c r="E297" s="176" t="s">
        <v>1</v>
      </c>
      <c r="F297" s="177" t="s">
        <v>411</v>
      </c>
      <c r="H297" s="178">
        <v>1.44</v>
      </c>
      <c r="I297" s="179"/>
      <c r="L297" s="174"/>
      <c r="M297" s="180"/>
      <c r="N297" s="181"/>
      <c r="O297" s="181"/>
      <c r="P297" s="181"/>
      <c r="Q297" s="181"/>
      <c r="R297" s="181"/>
      <c r="S297" s="181"/>
      <c r="T297" s="182"/>
      <c r="AT297" s="176" t="s">
        <v>176</v>
      </c>
      <c r="AU297" s="176" t="s">
        <v>86</v>
      </c>
      <c r="AV297" s="13" t="s">
        <v>86</v>
      </c>
      <c r="AW297" s="13" t="s">
        <v>31</v>
      </c>
      <c r="AX297" s="13" t="s">
        <v>76</v>
      </c>
      <c r="AY297" s="176" t="s">
        <v>164</v>
      </c>
    </row>
    <row r="298" spans="1:65" s="14" customFormat="1" ht="11.25">
      <c r="B298" s="183"/>
      <c r="D298" s="175" t="s">
        <v>176</v>
      </c>
      <c r="E298" s="184" t="s">
        <v>1</v>
      </c>
      <c r="F298" s="185" t="s">
        <v>187</v>
      </c>
      <c r="H298" s="186">
        <v>9.44</v>
      </c>
      <c r="I298" s="187"/>
      <c r="L298" s="183"/>
      <c r="M298" s="188"/>
      <c r="N298" s="189"/>
      <c r="O298" s="189"/>
      <c r="P298" s="189"/>
      <c r="Q298" s="189"/>
      <c r="R298" s="189"/>
      <c r="S298" s="189"/>
      <c r="T298" s="190"/>
      <c r="AT298" s="184" t="s">
        <v>176</v>
      </c>
      <c r="AU298" s="184" t="s">
        <v>86</v>
      </c>
      <c r="AV298" s="14" t="s">
        <v>172</v>
      </c>
      <c r="AW298" s="14" t="s">
        <v>31</v>
      </c>
      <c r="AX298" s="14" t="s">
        <v>84</v>
      </c>
      <c r="AY298" s="184" t="s">
        <v>164</v>
      </c>
    </row>
    <row r="299" spans="1:65" s="2" customFormat="1" ht="66.75" customHeight="1">
      <c r="A299" s="33"/>
      <c r="B299" s="156"/>
      <c r="C299" s="157" t="s">
        <v>412</v>
      </c>
      <c r="D299" s="157" t="s">
        <v>167</v>
      </c>
      <c r="E299" s="158" t="s">
        <v>413</v>
      </c>
      <c r="F299" s="159" t="s">
        <v>414</v>
      </c>
      <c r="G299" s="160" t="s">
        <v>378</v>
      </c>
      <c r="H299" s="208"/>
      <c r="I299" s="162"/>
      <c r="J299" s="163">
        <f>ROUND(I299*H299,2)</f>
        <v>0</v>
      </c>
      <c r="K299" s="159" t="s">
        <v>182</v>
      </c>
      <c r="L299" s="34"/>
      <c r="M299" s="164" t="s">
        <v>1</v>
      </c>
      <c r="N299" s="165" t="s">
        <v>41</v>
      </c>
      <c r="O299" s="59"/>
      <c r="P299" s="166">
        <f>O299*H299</f>
        <v>0</v>
      </c>
      <c r="Q299" s="166">
        <v>0</v>
      </c>
      <c r="R299" s="166">
        <f>Q299*H299</f>
        <v>0</v>
      </c>
      <c r="S299" s="166">
        <v>0</v>
      </c>
      <c r="T299" s="16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68" t="s">
        <v>265</v>
      </c>
      <c r="AT299" s="168" t="s">
        <v>167</v>
      </c>
      <c r="AU299" s="168" t="s">
        <v>86</v>
      </c>
      <c r="AY299" s="17" t="s">
        <v>164</v>
      </c>
      <c r="BE299" s="102">
        <f>IF(N299="základní",J299,0)</f>
        <v>0</v>
      </c>
      <c r="BF299" s="102">
        <f>IF(N299="snížená",J299,0)</f>
        <v>0</v>
      </c>
      <c r="BG299" s="102">
        <f>IF(N299="zákl. přenesená",J299,0)</f>
        <v>0</v>
      </c>
      <c r="BH299" s="102">
        <f>IF(N299="sníž. přenesená",J299,0)</f>
        <v>0</v>
      </c>
      <c r="BI299" s="102">
        <f>IF(N299="nulová",J299,0)</f>
        <v>0</v>
      </c>
      <c r="BJ299" s="17" t="s">
        <v>84</v>
      </c>
      <c r="BK299" s="102">
        <f>ROUND(I299*H299,2)</f>
        <v>0</v>
      </c>
      <c r="BL299" s="17" t="s">
        <v>265</v>
      </c>
      <c r="BM299" s="168" t="s">
        <v>415</v>
      </c>
    </row>
    <row r="300" spans="1:65" s="2" customFormat="1" ht="11.25">
      <c r="A300" s="33"/>
      <c r="B300" s="34"/>
      <c r="C300" s="33"/>
      <c r="D300" s="169" t="s">
        <v>174</v>
      </c>
      <c r="E300" s="33"/>
      <c r="F300" s="170" t="s">
        <v>416</v>
      </c>
      <c r="G300" s="33"/>
      <c r="H300" s="33"/>
      <c r="I300" s="171"/>
      <c r="J300" s="33"/>
      <c r="K300" s="33"/>
      <c r="L300" s="34"/>
      <c r="M300" s="172"/>
      <c r="N300" s="173"/>
      <c r="O300" s="59"/>
      <c r="P300" s="59"/>
      <c r="Q300" s="59"/>
      <c r="R300" s="59"/>
      <c r="S300" s="59"/>
      <c r="T300" s="60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7" t="s">
        <v>174</v>
      </c>
      <c r="AU300" s="17" t="s">
        <v>86</v>
      </c>
    </row>
    <row r="301" spans="1:65" s="12" customFormat="1" ht="22.9" customHeight="1">
      <c r="B301" s="143"/>
      <c r="D301" s="144" t="s">
        <v>75</v>
      </c>
      <c r="E301" s="154" t="s">
        <v>417</v>
      </c>
      <c r="F301" s="154" t="s">
        <v>418</v>
      </c>
      <c r="I301" s="146"/>
      <c r="J301" s="155">
        <f>BK301</f>
        <v>0</v>
      </c>
      <c r="L301" s="143"/>
      <c r="M301" s="148"/>
      <c r="N301" s="149"/>
      <c r="O301" s="149"/>
      <c r="P301" s="150">
        <f>SUM(P302:P310)</f>
        <v>0</v>
      </c>
      <c r="Q301" s="149"/>
      <c r="R301" s="150">
        <f>SUM(R302:R310)</f>
        <v>0</v>
      </c>
      <c r="S301" s="149"/>
      <c r="T301" s="151">
        <f>SUM(T302:T310)</f>
        <v>4.4688600000000003</v>
      </c>
      <c r="AR301" s="144" t="s">
        <v>86</v>
      </c>
      <c r="AT301" s="152" t="s">
        <v>75</v>
      </c>
      <c r="AU301" s="152" t="s">
        <v>84</v>
      </c>
      <c r="AY301" s="144" t="s">
        <v>164</v>
      </c>
      <c r="BK301" s="153">
        <f>SUM(BK302:BK310)</f>
        <v>0</v>
      </c>
    </row>
    <row r="302" spans="1:65" s="2" customFormat="1" ht="37.9" customHeight="1">
      <c r="A302" s="33"/>
      <c r="B302" s="156"/>
      <c r="C302" s="157" t="s">
        <v>419</v>
      </c>
      <c r="D302" s="157" t="s">
        <v>167</v>
      </c>
      <c r="E302" s="158" t="s">
        <v>420</v>
      </c>
      <c r="F302" s="159" t="s">
        <v>421</v>
      </c>
      <c r="G302" s="160" t="s">
        <v>243</v>
      </c>
      <c r="H302" s="161">
        <v>56</v>
      </c>
      <c r="I302" s="162"/>
      <c r="J302" s="163">
        <f>ROUND(I302*H302,2)</f>
        <v>0</v>
      </c>
      <c r="K302" s="159" t="s">
        <v>171</v>
      </c>
      <c r="L302" s="34"/>
      <c r="M302" s="164" t="s">
        <v>1</v>
      </c>
      <c r="N302" s="165" t="s">
        <v>41</v>
      </c>
      <c r="O302" s="59"/>
      <c r="P302" s="166">
        <f>O302*H302</f>
        <v>0</v>
      </c>
      <c r="Q302" s="166">
        <v>0</v>
      </c>
      <c r="R302" s="166">
        <f>Q302*H302</f>
        <v>0</v>
      </c>
      <c r="S302" s="166">
        <v>0</v>
      </c>
      <c r="T302" s="167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8" t="s">
        <v>265</v>
      </c>
      <c r="AT302" s="168" t="s">
        <v>167</v>
      </c>
      <c r="AU302" s="168" t="s">
        <v>86</v>
      </c>
      <c r="AY302" s="17" t="s">
        <v>164</v>
      </c>
      <c r="BE302" s="102">
        <f>IF(N302="základní",J302,0)</f>
        <v>0</v>
      </c>
      <c r="BF302" s="102">
        <f>IF(N302="snížená",J302,0)</f>
        <v>0</v>
      </c>
      <c r="BG302" s="102">
        <f>IF(N302="zákl. přenesená",J302,0)</f>
        <v>0</v>
      </c>
      <c r="BH302" s="102">
        <f>IF(N302="sníž. přenesená",J302,0)</f>
        <v>0</v>
      </c>
      <c r="BI302" s="102">
        <f>IF(N302="nulová",J302,0)</f>
        <v>0</v>
      </c>
      <c r="BJ302" s="17" t="s">
        <v>84</v>
      </c>
      <c r="BK302" s="102">
        <f>ROUND(I302*H302,2)</f>
        <v>0</v>
      </c>
      <c r="BL302" s="17" t="s">
        <v>265</v>
      </c>
      <c r="BM302" s="168" t="s">
        <v>422</v>
      </c>
    </row>
    <row r="303" spans="1:65" s="2" customFormat="1" ht="11.25">
      <c r="A303" s="33"/>
      <c r="B303" s="34"/>
      <c r="C303" s="33"/>
      <c r="D303" s="169" t="s">
        <v>174</v>
      </c>
      <c r="E303" s="33"/>
      <c r="F303" s="170" t="s">
        <v>423</v>
      </c>
      <c r="G303" s="33"/>
      <c r="H303" s="33"/>
      <c r="I303" s="171"/>
      <c r="J303" s="33"/>
      <c r="K303" s="33"/>
      <c r="L303" s="34"/>
      <c r="M303" s="172"/>
      <c r="N303" s="173"/>
      <c r="O303" s="59"/>
      <c r="P303" s="59"/>
      <c r="Q303" s="59"/>
      <c r="R303" s="59"/>
      <c r="S303" s="59"/>
      <c r="T303" s="60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7" t="s">
        <v>174</v>
      </c>
      <c r="AU303" s="17" t="s">
        <v>86</v>
      </c>
    </row>
    <row r="304" spans="1:65" s="2" customFormat="1" ht="16.5" customHeight="1">
      <c r="A304" s="33"/>
      <c r="B304" s="156"/>
      <c r="C304" s="198" t="s">
        <v>424</v>
      </c>
      <c r="D304" s="198" t="s">
        <v>248</v>
      </c>
      <c r="E304" s="199" t="s">
        <v>425</v>
      </c>
      <c r="F304" s="200" t="s">
        <v>426</v>
      </c>
      <c r="G304" s="201" t="s">
        <v>243</v>
      </c>
      <c r="H304" s="202">
        <v>61.6</v>
      </c>
      <c r="I304" s="203"/>
      <c r="J304" s="204">
        <f>ROUND(I304*H304,2)</f>
        <v>0</v>
      </c>
      <c r="K304" s="200" t="s">
        <v>171</v>
      </c>
      <c r="L304" s="205"/>
      <c r="M304" s="206" t="s">
        <v>1</v>
      </c>
      <c r="N304" s="207" t="s">
        <v>41</v>
      </c>
      <c r="O304" s="59"/>
      <c r="P304" s="166">
        <f>O304*H304</f>
        <v>0</v>
      </c>
      <c r="Q304" s="166">
        <v>0</v>
      </c>
      <c r="R304" s="166">
        <f>Q304*H304</f>
        <v>0</v>
      </c>
      <c r="S304" s="166">
        <v>0</v>
      </c>
      <c r="T304" s="167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8" t="s">
        <v>353</v>
      </c>
      <c r="AT304" s="168" t="s">
        <v>248</v>
      </c>
      <c r="AU304" s="168" t="s">
        <v>86</v>
      </c>
      <c r="AY304" s="17" t="s">
        <v>164</v>
      </c>
      <c r="BE304" s="102">
        <f>IF(N304="základní",J304,0)</f>
        <v>0</v>
      </c>
      <c r="BF304" s="102">
        <f>IF(N304="snížená",J304,0)</f>
        <v>0</v>
      </c>
      <c r="BG304" s="102">
        <f>IF(N304="zákl. přenesená",J304,0)</f>
        <v>0</v>
      </c>
      <c r="BH304" s="102">
        <f>IF(N304="sníž. přenesená",J304,0)</f>
        <v>0</v>
      </c>
      <c r="BI304" s="102">
        <f>IF(N304="nulová",J304,0)</f>
        <v>0</v>
      </c>
      <c r="BJ304" s="17" t="s">
        <v>84</v>
      </c>
      <c r="BK304" s="102">
        <f>ROUND(I304*H304,2)</f>
        <v>0</v>
      </c>
      <c r="BL304" s="17" t="s">
        <v>265</v>
      </c>
      <c r="BM304" s="168" t="s">
        <v>427</v>
      </c>
    </row>
    <row r="305" spans="1:65" s="13" customFormat="1" ht="11.25">
      <c r="B305" s="174"/>
      <c r="D305" s="175" t="s">
        <v>176</v>
      </c>
      <c r="F305" s="177" t="s">
        <v>428</v>
      </c>
      <c r="H305" s="178">
        <v>61.6</v>
      </c>
      <c r="I305" s="179"/>
      <c r="L305" s="174"/>
      <c r="M305" s="180"/>
      <c r="N305" s="181"/>
      <c r="O305" s="181"/>
      <c r="P305" s="181"/>
      <c r="Q305" s="181"/>
      <c r="R305" s="181"/>
      <c r="S305" s="181"/>
      <c r="T305" s="182"/>
      <c r="AT305" s="176" t="s">
        <v>176</v>
      </c>
      <c r="AU305" s="176" t="s">
        <v>86</v>
      </c>
      <c r="AV305" s="13" t="s">
        <v>86</v>
      </c>
      <c r="AW305" s="13" t="s">
        <v>3</v>
      </c>
      <c r="AX305" s="13" t="s">
        <v>84</v>
      </c>
      <c r="AY305" s="176" t="s">
        <v>164</v>
      </c>
    </row>
    <row r="306" spans="1:65" s="2" customFormat="1" ht="16.5" customHeight="1">
      <c r="A306" s="33"/>
      <c r="B306" s="156"/>
      <c r="C306" s="157" t="s">
        <v>429</v>
      </c>
      <c r="D306" s="157" t="s">
        <v>167</v>
      </c>
      <c r="E306" s="158" t="s">
        <v>430</v>
      </c>
      <c r="F306" s="159" t="s">
        <v>431</v>
      </c>
      <c r="G306" s="160" t="s">
        <v>170</v>
      </c>
      <c r="H306" s="161">
        <v>407</v>
      </c>
      <c r="I306" s="162"/>
      <c r="J306" s="163">
        <f>ROUND(I306*H306,2)</f>
        <v>0</v>
      </c>
      <c r="K306" s="159" t="s">
        <v>182</v>
      </c>
      <c r="L306" s="34"/>
      <c r="M306" s="164" t="s">
        <v>1</v>
      </c>
      <c r="N306" s="165" t="s">
        <v>41</v>
      </c>
      <c r="O306" s="59"/>
      <c r="P306" s="166">
        <f>O306*H306</f>
        <v>0</v>
      </c>
      <c r="Q306" s="166">
        <v>0</v>
      </c>
      <c r="R306" s="166">
        <f>Q306*H306</f>
        <v>0</v>
      </c>
      <c r="S306" s="166">
        <v>1.098E-2</v>
      </c>
      <c r="T306" s="167">
        <f>S306*H306</f>
        <v>4.4688600000000003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8" t="s">
        <v>265</v>
      </c>
      <c r="AT306" s="168" t="s">
        <v>167</v>
      </c>
      <c r="AU306" s="168" t="s">
        <v>86</v>
      </c>
      <c r="AY306" s="17" t="s">
        <v>164</v>
      </c>
      <c r="BE306" s="102">
        <f>IF(N306="základní",J306,0)</f>
        <v>0</v>
      </c>
      <c r="BF306" s="102">
        <f>IF(N306="snížená",J306,0)</f>
        <v>0</v>
      </c>
      <c r="BG306" s="102">
        <f>IF(N306="zákl. přenesená",J306,0)</f>
        <v>0</v>
      </c>
      <c r="BH306" s="102">
        <f>IF(N306="sníž. přenesená",J306,0)</f>
        <v>0</v>
      </c>
      <c r="BI306" s="102">
        <f>IF(N306="nulová",J306,0)</f>
        <v>0</v>
      </c>
      <c r="BJ306" s="17" t="s">
        <v>84</v>
      </c>
      <c r="BK306" s="102">
        <f>ROUND(I306*H306,2)</f>
        <v>0</v>
      </c>
      <c r="BL306" s="17" t="s">
        <v>265</v>
      </c>
      <c r="BM306" s="168" t="s">
        <v>432</v>
      </c>
    </row>
    <row r="307" spans="1:65" s="2" customFormat="1" ht="11.25">
      <c r="A307" s="33"/>
      <c r="B307" s="34"/>
      <c r="C307" s="33"/>
      <c r="D307" s="169" t="s">
        <v>174</v>
      </c>
      <c r="E307" s="33"/>
      <c r="F307" s="170" t="s">
        <v>433</v>
      </c>
      <c r="G307" s="33"/>
      <c r="H307" s="33"/>
      <c r="I307" s="171"/>
      <c r="J307" s="33"/>
      <c r="K307" s="33"/>
      <c r="L307" s="34"/>
      <c r="M307" s="172"/>
      <c r="N307" s="173"/>
      <c r="O307" s="59"/>
      <c r="P307" s="59"/>
      <c r="Q307" s="59"/>
      <c r="R307" s="59"/>
      <c r="S307" s="59"/>
      <c r="T307" s="60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7" t="s">
        <v>174</v>
      </c>
      <c r="AU307" s="17" t="s">
        <v>86</v>
      </c>
    </row>
    <row r="308" spans="1:65" s="13" customFormat="1" ht="11.25">
      <c r="B308" s="174"/>
      <c r="D308" s="175" t="s">
        <v>176</v>
      </c>
      <c r="E308" s="176" t="s">
        <v>1</v>
      </c>
      <c r="F308" s="177" t="s">
        <v>434</v>
      </c>
      <c r="H308" s="178">
        <v>125</v>
      </c>
      <c r="I308" s="179"/>
      <c r="L308" s="174"/>
      <c r="M308" s="180"/>
      <c r="N308" s="181"/>
      <c r="O308" s="181"/>
      <c r="P308" s="181"/>
      <c r="Q308" s="181"/>
      <c r="R308" s="181"/>
      <c r="S308" s="181"/>
      <c r="T308" s="182"/>
      <c r="AT308" s="176" t="s">
        <v>176</v>
      </c>
      <c r="AU308" s="176" t="s">
        <v>86</v>
      </c>
      <c r="AV308" s="13" t="s">
        <v>86</v>
      </c>
      <c r="AW308" s="13" t="s">
        <v>31</v>
      </c>
      <c r="AX308" s="13" t="s">
        <v>76</v>
      </c>
      <c r="AY308" s="176" t="s">
        <v>164</v>
      </c>
    </row>
    <row r="309" spans="1:65" s="13" customFormat="1" ht="11.25">
      <c r="B309" s="174"/>
      <c r="D309" s="175" t="s">
        <v>176</v>
      </c>
      <c r="E309" s="176" t="s">
        <v>1</v>
      </c>
      <c r="F309" s="177" t="s">
        <v>435</v>
      </c>
      <c r="H309" s="178">
        <v>282</v>
      </c>
      <c r="I309" s="179"/>
      <c r="L309" s="174"/>
      <c r="M309" s="180"/>
      <c r="N309" s="181"/>
      <c r="O309" s="181"/>
      <c r="P309" s="181"/>
      <c r="Q309" s="181"/>
      <c r="R309" s="181"/>
      <c r="S309" s="181"/>
      <c r="T309" s="182"/>
      <c r="AT309" s="176" t="s">
        <v>176</v>
      </c>
      <c r="AU309" s="176" t="s">
        <v>86</v>
      </c>
      <c r="AV309" s="13" t="s">
        <v>86</v>
      </c>
      <c r="AW309" s="13" t="s">
        <v>31</v>
      </c>
      <c r="AX309" s="13" t="s">
        <v>76</v>
      </c>
      <c r="AY309" s="176" t="s">
        <v>164</v>
      </c>
    </row>
    <row r="310" spans="1:65" s="14" customFormat="1" ht="11.25">
      <c r="B310" s="183"/>
      <c r="D310" s="175" t="s">
        <v>176</v>
      </c>
      <c r="E310" s="184" t="s">
        <v>1</v>
      </c>
      <c r="F310" s="185" t="s">
        <v>187</v>
      </c>
      <c r="H310" s="186">
        <v>407</v>
      </c>
      <c r="I310" s="187"/>
      <c r="L310" s="183"/>
      <c r="M310" s="188"/>
      <c r="N310" s="189"/>
      <c r="O310" s="189"/>
      <c r="P310" s="189"/>
      <c r="Q310" s="189"/>
      <c r="R310" s="189"/>
      <c r="S310" s="189"/>
      <c r="T310" s="190"/>
      <c r="AT310" s="184" t="s">
        <v>176</v>
      </c>
      <c r="AU310" s="184" t="s">
        <v>86</v>
      </c>
      <c r="AV310" s="14" t="s">
        <v>172</v>
      </c>
      <c r="AW310" s="14" t="s">
        <v>31</v>
      </c>
      <c r="AX310" s="14" t="s">
        <v>84</v>
      </c>
      <c r="AY310" s="184" t="s">
        <v>164</v>
      </c>
    </row>
    <row r="311" spans="1:65" s="12" customFormat="1" ht="22.9" customHeight="1">
      <c r="B311" s="143"/>
      <c r="D311" s="144" t="s">
        <v>75</v>
      </c>
      <c r="E311" s="154" t="s">
        <v>436</v>
      </c>
      <c r="F311" s="154" t="s">
        <v>437</v>
      </c>
      <c r="I311" s="146"/>
      <c r="J311" s="155">
        <f>BK311</f>
        <v>0</v>
      </c>
      <c r="L311" s="143"/>
      <c r="M311" s="148"/>
      <c r="N311" s="149"/>
      <c r="O311" s="149"/>
      <c r="P311" s="150">
        <f>SUM(P312:P317)</f>
        <v>0</v>
      </c>
      <c r="Q311" s="149"/>
      <c r="R311" s="150">
        <f>SUM(R312:R317)</f>
        <v>0</v>
      </c>
      <c r="S311" s="149"/>
      <c r="T311" s="151">
        <f>SUM(T312:T317)</f>
        <v>0.30840000000000001</v>
      </c>
      <c r="AR311" s="144" t="s">
        <v>86</v>
      </c>
      <c r="AT311" s="152" t="s">
        <v>75</v>
      </c>
      <c r="AU311" s="152" t="s">
        <v>84</v>
      </c>
      <c r="AY311" s="144" t="s">
        <v>164</v>
      </c>
      <c r="BK311" s="153">
        <f>SUM(BK312:BK317)</f>
        <v>0</v>
      </c>
    </row>
    <row r="312" spans="1:65" s="2" customFormat="1" ht="16.5" customHeight="1">
      <c r="A312" s="33"/>
      <c r="B312" s="156"/>
      <c r="C312" s="157" t="s">
        <v>438</v>
      </c>
      <c r="D312" s="157" t="s">
        <v>167</v>
      </c>
      <c r="E312" s="158" t="s">
        <v>439</v>
      </c>
      <c r="F312" s="159" t="s">
        <v>440</v>
      </c>
      <c r="G312" s="160" t="s">
        <v>243</v>
      </c>
      <c r="H312" s="161">
        <v>56</v>
      </c>
      <c r="I312" s="162"/>
      <c r="J312" s="163">
        <f>ROUND(I312*H312,2)</f>
        <v>0</v>
      </c>
      <c r="K312" s="159" t="s">
        <v>171</v>
      </c>
      <c r="L312" s="34"/>
      <c r="M312" s="164" t="s">
        <v>1</v>
      </c>
      <c r="N312" s="165" t="s">
        <v>41</v>
      </c>
      <c r="O312" s="59"/>
      <c r="P312" s="166">
        <f>O312*H312</f>
        <v>0</v>
      </c>
      <c r="Q312" s="166">
        <v>0</v>
      </c>
      <c r="R312" s="166">
        <f>Q312*H312</f>
        <v>0</v>
      </c>
      <c r="S312" s="166">
        <v>3.0000000000000001E-3</v>
      </c>
      <c r="T312" s="167">
        <f>S312*H312</f>
        <v>0.16800000000000001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8" t="s">
        <v>265</v>
      </c>
      <c r="AT312" s="168" t="s">
        <v>167</v>
      </c>
      <c r="AU312" s="168" t="s">
        <v>86</v>
      </c>
      <c r="AY312" s="17" t="s">
        <v>164</v>
      </c>
      <c r="BE312" s="102">
        <f>IF(N312="základní",J312,0)</f>
        <v>0</v>
      </c>
      <c r="BF312" s="102">
        <f>IF(N312="snížená",J312,0)</f>
        <v>0</v>
      </c>
      <c r="BG312" s="102">
        <f>IF(N312="zákl. přenesená",J312,0)</f>
        <v>0</v>
      </c>
      <c r="BH312" s="102">
        <f>IF(N312="sníž. přenesená",J312,0)</f>
        <v>0</v>
      </c>
      <c r="BI312" s="102">
        <f>IF(N312="nulová",J312,0)</f>
        <v>0</v>
      </c>
      <c r="BJ312" s="17" t="s">
        <v>84</v>
      </c>
      <c r="BK312" s="102">
        <f>ROUND(I312*H312,2)</f>
        <v>0</v>
      </c>
      <c r="BL312" s="17" t="s">
        <v>265</v>
      </c>
      <c r="BM312" s="168" t="s">
        <v>441</v>
      </c>
    </row>
    <row r="313" spans="1:65" s="2" customFormat="1" ht="11.25">
      <c r="A313" s="33"/>
      <c r="B313" s="34"/>
      <c r="C313" s="33"/>
      <c r="D313" s="169" t="s">
        <v>174</v>
      </c>
      <c r="E313" s="33"/>
      <c r="F313" s="170" t="s">
        <v>442</v>
      </c>
      <c r="G313" s="33"/>
      <c r="H313" s="33"/>
      <c r="I313" s="171"/>
      <c r="J313" s="33"/>
      <c r="K313" s="33"/>
      <c r="L313" s="34"/>
      <c r="M313" s="172"/>
      <c r="N313" s="173"/>
      <c r="O313" s="59"/>
      <c r="P313" s="59"/>
      <c r="Q313" s="59"/>
      <c r="R313" s="59"/>
      <c r="S313" s="59"/>
      <c r="T313" s="60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7" t="s">
        <v>174</v>
      </c>
      <c r="AU313" s="17" t="s">
        <v>86</v>
      </c>
    </row>
    <row r="314" spans="1:65" s="2" customFormat="1" ht="21.75" customHeight="1">
      <c r="A314" s="33"/>
      <c r="B314" s="156"/>
      <c r="C314" s="157" t="s">
        <v>443</v>
      </c>
      <c r="D314" s="157" t="s">
        <v>167</v>
      </c>
      <c r="E314" s="158" t="s">
        <v>444</v>
      </c>
      <c r="F314" s="159" t="s">
        <v>445</v>
      </c>
      <c r="G314" s="160" t="s">
        <v>170</v>
      </c>
      <c r="H314" s="161">
        <v>2.16</v>
      </c>
      <c r="I314" s="162"/>
      <c r="J314" s="163">
        <f>ROUND(I314*H314,2)</f>
        <v>0</v>
      </c>
      <c r="K314" s="159" t="s">
        <v>171</v>
      </c>
      <c r="L314" s="34"/>
      <c r="M314" s="164" t="s">
        <v>1</v>
      </c>
      <c r="N314" s="165" t="s">
        <v>41</v>
      </c>
      <c r="O314" s="59"/>
      <c r="P314" s="166">
        <f>O314*H314</f>
        <v>0</v>
      </c>
      <c r="Q314" s="166">
        <v>0</v>
      </c>
      <c r="R314" s="166">
        <f>Q314*H314</f>
        <v>0</v>
      </c>
      <c r="S314" s="166">
        <v>6.5000000000000002E-2</v>
      </c>
      <c r="T314" s="167">
        <f>S314*H314</f>
        <v>0.14040000000000002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8" t="s">
        <v>265</v>
      </c>
      <c r="AT314" s="168" t="s">
        <v>167</v>
      </c>
      <c r="AU314" s="168" t="s">
        <v>86</v>
      </c>
      <c r="AY314" s="17" t="s">
        <v>164</v>
      </c>
      <c r="BE314" s="102">
        <f>IF(N314="základní",J314,0)</f>
        <v>0</v>
      </c>
      <c r="BF314" s="102">
        <f>IF(N314="snížená",J314,0)</f>
        <v>0</v>
      </c>
      <c r="BG314" s="102">
        <f>IF(N314="zákl. přenesená",J314,0)</f>
        <v>0</v>
      </c>
      <c r="BH314" s="102">
        <f>IF(N314="sníž. přenesená",J314,0)</f>
        <v>0</v>
      </c>
      <c r="BI314" s="102">
        <f>IF(N314="nulová",J314,0)</f>
        <v>0</v>
      </c>
      <c r="BJ314" s="17" t="s">
        <v>84</v>
      </c>
      <c r="BK314" s="102">
        <f>ROUND(I314*H314,2)</f>
        <v>0</v>
      </c>
      <c r="BL314" s="17" t="s">
        <v>265</v>
      </c>
      <c r="BM314" s="168" t="s">
        <v>446</v>
      </c>
    </row>
    <row r="315" spans="1:65" s="2" customFormat="1" ht="11.25">
      <c r="A315" s="33"/>
      <c r="B315" s="34"/>
      <c r="C315" s="33"/>
      <c r="D315" s="169" t="s">
        <v>174</v>
      </c>
      <c r="E315" s="33"/>
      <c r="F315" s="170" t="s">
        <v>447</v>
      </c>
      <c r="G315" s="33"/>
      <c r="H315" s="33"/>
      <c r="I315" s="171"/>
      <c r="J315" s="33"/>
      <c r="K315" s="33"/>
      <c r="L315" s="34"/>
      <c r="M315" s="172"/>
      <c r="N315" s="173"/>
      <c r="O315" s="59"/>
      <c r="P315" s="59"/>
      <c r="Q315" s="59"/>
      <c r="R315" s="59"/>
      <c r="S315" s="59"/>
      <c r="T315" s="60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7" t="s">
        <v>174</v>
      </c>
      <c r="AU315" s="17" t="s">
        <v>86</v>
      </c>
    </row>
    <row r="316" spans="1:65" s="13" customFormat="1" ht="11.25">
      <c r="B316" s="174"/>
      <c r="D316" s="175" t="s">
        <v>176</v>
      </c>
      <c r="E316" s="176" t="s">
        <v>1</v>
      </c>
      <c r="F316" s="177" t="s">
        <v>448</v>
      </c>
      <c r="H316" s="178">
        <v>2.16</v>
      </c>
      <c r="I316" s="179"/>
      <c r="L316" s="174"/>
      <c r="M316" s="180"/>
      <c r="N316" s="181"/>
      <c r="O316" s="181"/>
      <c r="P316" s="181"/>
      <c r="Q316" s="181"/>
      <c r="R316" s="181"/>
      <c r="S316" s="181"/>
      <c r="T316" s="182"/>
      <c r="AT316" s="176" t="s">
        <v>176</v>
      </c>
      <c r="AU316" s="176" t="s">
        <v>86</v>
      </c>
      <c r="AV316" s="13" t="s">
        <v>86</v>
      </c>
      <c r="AW316" s="13" t="s">
        <v>31</v>
      </c>
      <c r="AX316" s="13" t="s">
        <v>84</v>
      </c>
      <c r="AY316" s="176" t="s">
        <v>164</v>
      </c>
    </row>
    <row r="317" spans="1:65" s="2" customFormat="1" ht="24.2" customHeight="1">
      <c r="A317" s="33"/>
      <c r="B317" s="156"/>
      <c r="C317" s="198" t="s">
        <v>449</v>
      </c>
      <c r="D317" s="198" t="s">
        <v>248</v>
      </c>
      <c r="E317" s="199" t="s">
        <v>450</v>
      </c>
      <c r="F317" s="200" t="s">
        <v>451</v>
      </c>
      <c r="G317" s="201" t="s">
        <v>273</v>
      </c>
      <c r="H317" s="202">
        <v>1</v>
      </c>
      <c r="I317" s="203"/>
      <c r="J317" s="204">
        <f>ROUND(I317*H317,2)</f>
        <v>0</v>
      </c>
      <c r="K317" s="200" t="s">
        <v>1</v>
      </c>
      <c r="L317" s="205"/>
      <c r="M317" s="206" t="s">
        <v>1</v>
      </c>
      <c r="N317" s="207" t="s">
        <v>41</v>
      </c>
      <c r="O317" s="59"/>
      <c r="P317" s="166">
        <f>O317*H317</f>
        <v>0</v>
      </c>
      <c r="Q317" s="166">
        <v>0</v>
      </c>
      <c r="R317" s="166">
        <f>Q317*H317</f>
        <v>0</v>
      </c>
      <c r="S317" s="166">
        <v>0</v>
      </c>
      <c r="T317" s="167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168" t="s">
        <v>353</v>
      </c>
      <c r="AT317" s="168" t="s">
        <v>248</v>
      </c>
      <c r="AU317" s="168" t="s">
        <v>86</v>
      </c>
      <c r="AY317" s="17" t="s">
        <v>164</v>
      </c>
      <c r="BE317" s="102">
        <f>IF(N317="základní",J317,0)</f>
        <v>0</v>
      </c>
      <c r="BF317" s="102">
        <f>IF(N317="snížená",J317,0)</f>
        <v>0</v>
      </c>
      <c r="BG317" s="102">
        <f>IF(N317="zákl. přenesená",J317,0)</f>
        <v>0</v>
      </c>
      <c r="BH317" s="102">
        <f>IF(N317="sníž. přenesená",J317,0)</f>
        <v>0</v>
      </c>
      <c r="BI317" s="102">
        <f>IF(N317="nulová",J317,0)</f>
        <v>0</v>
      </c>
      <c r="BJ317" s="17" t="s">
        <v>84</v>
      </c>
      <c r="BK317" s="102">
        <f>ROUND(I317*H317,2)</f>
        <v>0</v>
      </c>
      <c r="BL317" s="17" t="s">
        <v>265</v>
      </c>
      <c r="BM317" s="168" t="s">
        <v>452</v>
      </c>
    </row>
    <row r="318" spans="1:65" s="12" customFormat="1" ht="22.9" customHeight="1">
      <c r="B318" s="143"/>
      <c r="D318" s="144" t="s">
        <v>75</v>
      </c>
      <c r="E318" s="154" t="s">
        <v>453</v>
      </c>
      <c r="F318" s="154" t="s">
        <v>454</v>
      </c>
      <c r="I318" s="146"/>
      <c r="J318" s="155">
        <f>BK318</f>
        <v>112125</v>
      </c>
      <c r="L318" s="143"/>
      <c r="M318" s="148"/>
      <c r="N318" s="149"/>
      <c r="O318" s="149"/>
      <c r="P318" s="150">
        <f>SUM(P319:P341)</f>
        <v>0</v>
      </c>
      <c r="Q318" s="149"/>
      <c r="R318" s="150">
        <f>SUM(R319:R341)</f>
        <v>4.1955236500000002</v>
      </c>
      <c r="S318" s="149"/>
      <c r="T318" s="151">
        <f>SUM(T319:T341)</f>
        <v>0</v>
      </c>
      <c r="AR318" s="144" t="s">
        <v>86</v>
      </c>
      <c r="AT318" s="152" t="s">
        <v>75</v>
      </c>
      <c r="AU318" s="152" t="s">
        <v>84</v>
      </c>
      <c r="AY318" s="144" t="s">
        <v>164</v>
      </c>
      <c r="BK318" s="153">
        <f>SUM(BK319:BK341)</f>
        <v>112125</v>
      </c>
    </row>
    <row r="319" spans="1:65" s="2" customFormat="1" ht="37.9" customHeight="1">
      <c r="A319" s="33"/>
      <c r="B319" s="156"/>
      <c r="C319" s="157" t="s">
        <v>455</v>
      </c>
      <c r="D319" s="157" t="s">
        <v>167</v>
      </c>
      <c r="E319" s="158" t="s">
        <v>456</v>
      </c>
      <c r="F319" s="159" t="s">
        <v>457</v>
      </c>
      <c r="G319" s="160" t="s">
        <v>170</v>
      </c>
      <c r="H319" s="161">
        <v>130</v>
      </c>
      <c r="I319" s="162"/>
      <c r="J319" s="163">
        <f>ROUND(I319*H319,2)</f>
        <v>0</v>
      </c>
      <c r="K319" s="159" t="s">
        <v>171</v>
      </c>
      <c r="L319" s="34"/>
      <c r="M319" s="164" t="s">
        <v>1</v>
      </c>
      <c r="N319" s="165" t="s">
        <v>41</v>
      </c>
      <c r="O319" s="59"/>
      <c r="P319" s="166">
        <f>O319*H319</f>
        <v>0</v>
      </c>
      <c r="Q319" s="166">
        <v>7.5500000000000003E-3</v>
      </c>
      <c r="R319" s="166">
        <f>Q319*H319</f>
        <v>0.98150000000000004</v>
      </c>
      <c r="S319" s="166">
        <v>0</v>
      </c>
      <c r="T319" s="16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68" t="s">
        <v>265</v>
      </c>
      <c r="AT319" s="168" t="s">
        <v>167</v>
      </c>
      <c r="AU319" s="168" t="s">
        <v>86</v>
      </c>
      <c r="AY319" s="17" t="s">
        <v>164</v>
      </c>
      <c r="BE319" s="102">
        <f>IF(N319="základní",J319,0)</f>
        <v>0</v>
      </c>
      <c r="BF319" s="102">
        <f>IF(N319="snížená",J319,0)</f>
        <v>0</v>
      </c>
      <c r="BG319" s="102">
        <f>IF(N319="zákl. přenesená",J319,0)</f>
        <v>0</v>
      </c>
      <c r="BH319" s="102">
        <f>IF(N319="sníž. přenesená",J319,0)</f>
        <v>0</v>
      </c>
      <c r="BI319" s="102">
        <f>IF(N319="nulová",J319,0)</f>
        <v>0</v>
      </c>
      <c r="BJ319" s="17" t="s">
        <v>84</v>
      </c>
      <c r="BK319" s="102">
        <f>ROUND(I319*H319,2)</f>
        <v>0</v>
      </c>
      <c r="BL319" s="17" t="s">
        <v>265</v>
      </c>
      <c r="BM319" s="168" t="s">
        <v>458</v>
      </c>
    </row>
    <row r="320" spans="1:65" s="2" customFormat="1" ht="11.25">
      <c r="A320" s="33"/>
      <c r="B320" s="34"/>
      <c r="C320" s="33"/>
      <c r="D320" s="169" t="s">
        <v>174</v>
      </c>
      <c r="E320" s="33"/>
      <c r="F320" s="170" t="s">
        <v>459</v>
      </c>
      <c r="G320" s="33"/>
      <c r="H320" s="33"/>
      <c r="I320" s="171"/>
      <c r="J320" s="33"/>
      <c r="K320" s="33"/>
      <c r="L320" s="34"/>
      <c r="M320" s="172"/>
      <c r="N320" s="173"/>
      <c r="O320" s="59"/>
      <c r="P320" s="59"/>
      <c r="Q320" s="59"/>
      <c r="R320" s="59"/>
      <c r="S320" s="59"/>
      <c r="T320" s="60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7" t="s">
        <v>174</v>
      </c>
      <c r="AU320" s="17" t="s">
        <v>86</v>
      </c>
    </row>
    <row r="321" spans="1:65" s="2" customFormat="1" ht="24.2" customHeight="1">
      <c r="A321" s="33"/>
      <c r="B321" s="156"/>
      <c r="C321" s="198" t="s">
        <v>460</v>
      </c>
      <c r="D321" s="198" t="s">
        <v>248</v>
      </c>
      <c r="E321" s="199" t="s">
        <v>461</v>
      </c>
      <c r="F321" s="200" t="s">
        <v>462</v>
      </c>
      <c r="G321" s="201" t="s">
        <v>170</v>
      </c>
      <c r="H321" s="202">
        <v>149.5</v>
      </c>
      <c r="I321" s="266">
        <v>750</v>
      </c>
      <c r="J321" s="204">
        <f>ROUND(I321*H321,2)</f>
        <v>112125</v>
      </c>
      <c r="K321" s="200" t="s">
        <v>171</v>
      </c>
      <c r="L321" s="205"/>
      <c r="M321" s="206" t="s">
        <v>1</v>
      </c>
      <c r="N321" s="207" t="s">
        <v>41</v>
      </c>
      <c r="O321" s="59"/>
      <c r="P321" s="166">
        <f>O321*H321</f>
        <v>0</v>
      </c>
      <c r="Q321" s="166">
        <v>1.8409999999999999E-2</v>
      </c>
      <c r="R321" s="166">
        <f>Q321*H321</f>
        <v>2.7522949999999997</v>
      </c>
      <c r="S321" s="166">
        <v>0</v>
      </c>
      <c r="T321" s="167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8" t="s">
        <v>353</v>
      </c>
      <c r="AT321" s="168" t="s">
        <v>248</v>
      </c>
      <c r="AU321" s="168" t="s">
        <v>86</v>
      </c>
      <c r="AY321" s="17" t="s">
        <v>164</v>
      </c>
      <c r="BE321" s="102">
        <f>IF(N321="základní",J321,0)</f>
        <v>112125</v>
      </c>
      <c r="BF321" s="102">
        <f>IF(N321="snížená",J321,0)</f>
        <v>0</v>
      </c>
      <c r="BG321" s="102">
        <f>IF(N321="zákl. přenesená",J321,0)</f>
        <v>0</v>
      </c>
      <c r="BH321" s="102">
        <f>IF(N321="sníž. přenesená",J321,0)</f>
        <v>0</v>
      </c>
      <c r="BI321" s="102">
        <f>IF(N321="nulová",J321,0)</f>
        <v>0</v>
      </c>
      <c r="BJ321" s="17" t="s">
        <v>84</v>
      </c>
      <c r="BK321" s="102">
        <f>ROUND(I321*H321,2)</f>
        <v>112125</v>
      </c>
      <c r="BL321" s="17" t="s">
        <v>265</v>
      </c>
      <c r="BM321" s="168" t="s">
        <v>463</v>
      </c>
    </row>
    <row r="322" spans="1:65" s="13" customFormat="1" ht="11.25">
      <c r="B322" s="174"/>
      <c r="D322" s="175" t="s">
        <v>176</v>
      </c>
      <c r="F322" s="177" t="s">
        <v>464</v>
      </c>
      <c r="H322" s="178">
        <v>149.5</v>
      </c>
      <c r="I322" s="179"/>
      <c r="L322" s="174"/>
      <c r="M322" s="180"/>
      <c r="N322" s="181"/>
      <c r="O322" s="181"/>
      <c r="P322" s="181"/>
      <c r="Q322" s="181"/>
      <c r="R322" s="181"/>
      <c r="S322" s="181"/>
      <c r="T322" s="182"/>
      <c r="AT322" s="176" t="s">
        <v>176</v>
      </c>
      <c r="AU322" s="176" t="s">
        <v>86</v>
      </c>
      <c r="AV322" s="13" t="s">
        <v>86</v>
      </c>
      <c r="AW322" s="13" t="s">
        <v>3</v>
      </c>
      <c r="AX322" s="13" t="s">
        <v>84</v>
      </c>
      <c r="AY322" s="176" t="s">
        <v>164</v>
      </c>
    </row>
    <row r="323" spans="1:65" s="2" customFormat="1" ht="24.2" customHeight="1">
      <c r="A323" s="33"/>
      <c r="B323" s="156"/>
      <c r="C323" s="157" t="s">
        <v>465</v>
      </c>
      <c r="D323" s="157" t="s">
        <v>167</v>
      </c>
      <c r="E323" s="158" t="s">
        <v>466</v>
      </c>
      <c r="F323" s="159" t="s">
        <v>467</v>
      </c>
      <c r="G323" s="160" t="s">
        <v>243</v>
      </c>
      <c r="H323" s="161">
        <v>279</v>
      </c>
      <c r="I323" s="162"/>
      <c r="J323" s="163">
        <f>ROUND(I323*H323,2)</f>
        <v>0</v>
      </c>
      <c r="K323" s="159" t="s">
        <v>171</v>
      </c>
      <c r="L323" s="34"/>
      <c r="M323" s="164" t="s">
        <v>1</v>
      </c>
      <c r="N323" s="165" t="s">
        <v>41</v>
      </c>
      <c r="O323" s="59"/>
      <c r="P323" s="166">
        <f>O323*H323</f>
        <v>0</v>
      </c>
      <c r="Q323" s="166">
        <v>9.5E-4</v>
      </c>
      <c r="R323" s="166">
        <f>Q323*H323</f>
        <v>0.26505000000000001</v>
      </c>
      <c r="S323" s="166">
        <v>0</v>
      </c>
      <c r="T323" s="167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168" t="s">
        <v>265</v>
      </c>
      <c r="AT323" s="168" t="s">
        <v>167</v>
      </c>
      <c r="AU323" s="168" t="s">
        <v>86</v>
      </c>
      <c r="AY323" s="17" t="s">
        <v>164</v>
      </c>
      <c r="BE323" s="102">
        <f>IF(N323="základní",J323,0)</f>
        <v>0</v>
      </c>
      <c r="BF323" s="102">
        <f>IF(N323="snížená",J323,0)</f>
        <v>0</v>
      </c>
      <c r="BG323" s="102">
        <f>IF(N323="zákl. přenesená",J323,0)</f>
        <v>0</v>
      </c>
      <c r="BH323" s="102">
        <f>IF(N323="sníž. přenesená",J323,0)</f>
        <v>0</v>
      </c>
      <c r="BI323" s="102">
        <f>IF(N323="nulová",J323,0)</f>
        <v>0</v>
      </c>
      <c r="BJ323" s="17" t="s">
        <v>84</v>
      </c>
      <c r="BK323" s="102">
        <f>ROUND(I323*H323,2)</f>
        <v>0</v>
      </c>
      <c r="BL323" s="17" t="s">
        <v>265</v>
      </c>
      <c r="BM323" s="168" t="s">
        <v>468</v>
      </c>
    </row>
    <row r="324" spans="1:65" s="2" customFormat="1" ht="11.25">
      <c r="A324" s="33"/>
      <c r="B324" s="34"/>
      <c r="C324" s="33"/>
      <c r="D324" s="169" t="s">
        <v>174</v>
      </c>
      <c r="E324" s="33"/>
      <c r="F324" s="170" t="s">
        <v>469</v>
      </c>
      <c r="G324" s="33"/>
      <c r="H324" s="33"/>
      <c r="I324" s="171"/>
      <c r="J324" s="33"/>
      <c r="K324" s="33"/>
      <c r="L324" s="34"/>
      <c r="M324" s="172"/>
      <c r="N324" s="173"/>
      <c r="O324" s="59"/>
      <c r="P324" s="59"/>
      <c r="Q324" s="59"/>
      <c r="R324" s="59"/>
      <c r="S324" s="59"/>
      <c r="T324" s="60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7" t="s">
        <v>174</v>
      </c>
      <c r="AU324" s="17" t="s">
        <v>86</v>
      </c>
    </row>
    <row r="325" spans="1:65" s="13" customFormat="1" ht="11.25">
      <c r="B325" s="174"/>
      <c r="D325" s="175" t="s">
        <v>176</v>
      </c>
      <c r="E325" s="176" t="s">
        <v>1</v>
      </c>
      <c r="F325" s="177" t="s">
        <v>470</v>
      </c>
      <c r="H325" s="178">
        <v>84</v>
      </c>
      <c r="I325" s="179"/>
      <c r="L325" s="174"/>
      <c r="M325" s="180"/>
      <c r="N325" s="181"/>
      <c r="O325" s="181"/>
      <c r="P325" s="181"/>
      <c r="Q325" s="181"/>
      <c r="R325" s="181"/>
      <c r="S325" s="181"/>
      <c r="T325" s="182"/>
      <c r="AT325" s="176" t="s">
        <v>176</v>
      </c>
      <c r="AU325" s="176" t="s">
        <v>86</v>
      </c>
      <c r="AV325" s="13" t="s">
        <v>86</v>
      </c>
      <c r="AW325" s="13" t="s">
        <v>31</v>
      </c>
      <c r="AX325" s="13" t="s">
        <v>76</v>
      </c>
      <c r="AY325" s="176" t="s">
        <v>164</v>
      </c>
    </row>
    <row r="326" spans="1:65" s="13" customFormat="1" ht="11.25">
      <c r="B326" s="174"/>
      <c r="D326" s="175" t="s">
        <v>176</v>
      </c>
      <c r="E326" s="176" t="s">
        <v>1</v>
      </c>
      <c r="F326" s="177" t="s">
        <v>471</v>
      </c>
      <c r="H326" s="178">
        <v>195</v>
      </c>
      <c r="I326" s="179"/>
      <c r="L326" s="174"/>
      <c r="M326" s="180"/>
      <c r="N326" s="181"/>
      <c r="O326" s="181"/>
      <c r="P326" s="181"/>
      <c r="Q326" s="181"/>
      <c r="R326" s="181"/>
      <c r="S326" s="181"/>
      <c r="T326" s="182"/>
      <c r="AT326" s="176" t="s">
        <v>176</v>
      </c>
      <c r="AU326" s="176" t="s">
        <v>86</v>
      </c>
      <c r="AV326" s="13" t="s">
        <v>86</v>
      </c>
      <c r="AW326" s="13" t="s">
        <v>31</v>
      </c>
      <c r="AX326" s="13" t="s">
        <v>76</v>
      </c>
      <c r="AY326" s="176" t="s">
        <v>164</v>
      </c>
    </row>
    <row r="327" spans="1:65" s="14" customFormat="1" ht="11.25">
      <c r="B327" s="183"/>
      <c r="D327" s="175" t="s">
        <v>176</v>
      </c>
      <c r="E327" s="184" t="s">
        <v>1</v>
      </c>
      <c r="F327" s="185" t="s">
        <v>187</v>
      </c>
      <c r="H327" s="186">
        <v>279</v>
      </c>
      <c r="I327" s="187"/>
      <c r="L327" s="183"/>
      <c r="M327" s="188"/>
      <c r="N327" s="189"/>
      <c r="O327" s="189"/>
      <c r="P327" s="189"/>
      <c r="Q327" s="189"/>
      <c r="R327" s="189"/>
      <c r="S327" s="189"/>
      <c r="T327" s="190"/>
      <c r="AT327" s="184" t="s">
        <v>176</v>
      </c>
      <c r="AU327" s="184" t="s">
        <v>86</v>
      </c>
      <c r="AV327" s="14" t="s">
        <v>172</v>
      </c>
      <c r="AW327" s="14" t="s">
        <v>31</v>
      </c>
      <c r="AX327" s="14" t="s">
        <v>84</v>
      </c>
      <c r="AY327" s="184" t="s">
        <v>164</v>
      </c>
    </row>
    <row r="328" spans="1:65" s="2" customFormat="1" ht="24.2" customHeight="1">
      <c r="A328" s="33"/>
      <c r="B328" s="156"/>
      <c r="C328" s="198" t="s">
        <v>472</v>
      </c>
      <c r="D328" s="198" t="s">
        <v>248</v>
      </c>
      <c r="E328" s="199" t="s">
        <v>473</v>
      </c>
      <c r="F328" s="200" t="s">
        <v>474</v>
      </c>
      <c r="G328" s="201" t="s">
        <v>170</v>
      </c>
      <c r="H328" s="202">
        <v>4.1849999999999996</v>
      </c>
      <c r="I328" s="203"/>
      <c r="J328" s="204">
        <f>ROUND(I328*H328,2)</f>
        <v>0</v>
      </c>
      <c r="K328" s="200" t="s">
        <v>171</v>
      </c>
      <c r="L328" s="205"/>
      <c r="M328" s="206" t="s">
        <v>1</v>
      </c>
      <c r="N328" s="207" t="s">
        <v>41</v>
      </c>
      <c r="O328" s="59"/>
      <c r="P328" s="166">
        <f>O328*H328</f>
        <v>0</v>
      </c>
      <c r="Q328" s="166">
        <v>1.112E-2</v>
      </c>
      <c r="R328" s="166">
        <f>Q328*H328</f>
        <v>4.6537199999999994E-2</v>
      </c>
      <c r="S328" s="166">
        <v>0</v>
      </c>
      <c r="T328" s="167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8" t="s">
        <v>353</v>
      </c>
      <c r="AT328" s="168" t="s">
        <v>248</v>
      </c>
      <c r="AU328" s="168" t="s">
        <v>86</v>
      </c>
      <c r="AY328" s="17" t="s">
        <v>164</v>
      </c>
      <c r="BE328" s="102">
        <f>IF(N328="základní",J328,0)</f>
        <v>0</v>
      </c>
      <c r="BF328" s="102">
        <f>IF(N328="snížená",J328,0)</f>
        <v>0</v>
      </c>
      <c r="BG328" s="102">
        <f>IF(N328="zákl. přenesená",J328,0)</f>
        <v>0</v>
      </c>
      <c r="BH328" s="102">
        <f>IF(N328="sníž. přenesená",J328,0)</f>
        <v>0</v>
      </c>
      <c r="BI328" s="102">
        <f>IF(N328="nulová",J328,0)</f>
        <v>0</v>
      </c>
      <c r="BJ328" s="17" t="s">
        <v>84</v>
      </c>
      <c r="BK328" s="102">
        <f>ROUND(I328*H328,2)</f>
        <v>0</v>
      </c>
      <c r="BL328" s="17" t="s">
        <v>265</v>
      </c>
      <c r="BM328" s="168" t="s">
        <v>475</v>
      </c>
    </row>
    <row r="329" spans="1:65" s="13" customFormat="1" ht="11.25">
      <c r="B329" s="174"/>
      <c r="D329" s="175" t="s">
        <v>176</v>
      </c>
      <c r="E329" s="176" t="s">
        <v>1</v>
      </c>
      <c r="F329" s="177" t="s">
        <v>476</v>
      </c>
      <c r="H329" s="178">
        <v>27.9</v>
      </c>
      <c r="I329" s="179"/>
      <c r="L329" s="174"/>
      <c r="M329" s="180"/>
      <c r="N329" s="181"/>
      <c r="O329" s="181"/>
      <c r="P329" s="181"/>
      <c r="Q329" s="181"/>
      <c r="R329" s="181"/>
      <c r="S329" s="181"/>
      <c r="T329" s="182"/>
      <c r="AT329" s="176" t="s">
        <v>176</v>
      </c>
      <c r="AU329" s="176" t="s">
        <v>86</v>
      </c>
      <c r="AV329" s="13" t="s">
        <v>86</v>
      </c>
      <c r="AW329" s="13" t="s">
        <v>31</v>
      </c>
      <c r="AX329" s="13" t="s">
        <v>84</v>
      </c>
      <c r="AY329" s="176" t="s">
        <v>164</v>
      </c>
    </row>
    <row r="330" spans="1:65" s="13" customFormat="1" ht="11.25">
      <c r="B330" s="174"/>
      <c r="D330" s="175" t="s">
        <v>176</v>
      </c>
      <c r="F330" s="177" t="s">
        <v>477</v>
      </c>
      <c r="H330" s="178">
        <v>4.1849999999999996</v>
      </c>
      <c r="I330" s="179"/>
      <c r="L330" s="174"/>
      <c r="M330" s="180"/>
      <c r="N330" s="181"/>
      <c r="O330" s="181"/>
      <c r="P330" s="181"/>
      <c r="Q330" s="181"/>
      <c r="R330" s="181"/>
      <c r="S330" s="181"/>
      <c r="T330" s="182"/>
      <c r="AT330" s="176" t="s">
        <v>176</v>
      </c>
      <c r="AU330" s="176" t="s">
        <v>86</v>
      </c>
      <c r="AV330" s="13" t="s">
        <v>86</v>
      </c>
      <c r="AW330" s="13" t="s">
        <v>3</v>
      </c>
      <c r="AX330" s="13" t="s">
        <v>84</v>
      </c>
      <c r="AY330" s="176" t="s">
        <v>164</v>
      </c>
    </row>
    <row r="331" spans="1:65" s="2" customFormat="1" ht="33" customHeight="1">
      <c r="A331" s="33"/>
      <c r="B331" s="156"/>
      <c r="C331" s="157" t="s">
        <v>478</v>
      </c>
      <c r="D331" s="157" t="s">
        <v>167</v>
      </c>
      <c r="E331" s="158" t="s">
        <v>479</v>
      </c>
      <c r="F331" s="159" t="s">
        <v>480</v>
      </c>
      <c r="G331" s="160" t="s">
        <v>170</v>
      </c>
      <c r="H331" s="161">
        <v>134.185</v>
      </c>
      <c r="I331" s="162"/>
      <c r="J331" s="163">
        <f>ROUND(I331*H331,2)</f>
        <v>0</v>
      </c>
      <c r="K331" s="159" t="s">
        <v>171</v>
      </c>
      <c r="L331" s="34"/>
      <c r="M331" s="164" t="s">
        <v>1</v>
      </c>
      <c r="N331" s="165" t="s">
        <v>41</v>
      </c>
      <c r="O331" s="59"/>
      <c r="P331" s="166">
        <f>O331*H331</f>
        <v>0</v>
      </c>
      <c r="Q331" s="166">
        <v>5.6999999999999998E-4</v>
      </c>
      <c r="R331" s="166">
        <f>Q331*H331</f>
        <v>7.6485449999999996E-2</v>
      </c>
      <c r="S331" s="166">
        <v>0</v>
      </c>
      <c r="T331" s="167">
        <f>S331*H331</f>
        <v>0</v>
      </c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R331" s="168" t="s">
        <v>265</v>
      </c>
      <c r="AT331" s="168" t="s">
        <v>167</v>
      </c>
      <c r="AU331" s="168" t="s">
        <v>86</v>
      </c>
      <c r="AY331" s="17" t="s">
        <v>164</v>
      </c>
      <c r="BE331" s="102">
        <f>IF(N331="základní",J331,0)</f>
        <v>0</v>
      </c>
      <c r="BF331" s="102">
        <f>IF(N331="snížená",J331,0)</f>
        <v>0</v>
      </c>
      <c r="BG331" s="102">
        <f>IF(N331="zákl. přenesená",J331,0)</f>
        <v>0</v>
      </c>
      <c r="BH331" s="102">
        <f>IF(N331="sníž. přenesená",J331,0)</f>
        <v>0</v>
      </c>
      <c r="BI331" s="102">
        <f>IF(N331="nulová",J331,0)</f>
        <v>0</v>
      </c>
      <c r="BJ331" s="17" t="s">
        <v>84</v>
      </c>
      <c r="BK331" s="102">
        <f>ROUND(I331*H331,2)</f>
        <v>0</v>
      </c>
      <c r="BL331" s="17" t="s">
        <v>265</v>
      </c>
      <c r="BM331" s="168" t="s">
        <v>481</v>
      </c>
    </row>
    <row r="332" spans="1:65" s="2" customFormat="1" ht="11.25">
      <c r="A332" s="33"/>
      <c r="B332" s="34"/>
      <c r="C332" s="33"/>
      <c r="D332" s="169" t="s">
        <v>174</v>
      </c>
      <c r="E332" s="33"/>
      <c r="F332" s="170" t="s">
        <v>482</v>
      </c>
      <c r="G332" s="33"/>
      <c r="H332" s="33"/>
      <c r="I332" s="171"/>
      <c r="J332" s="33"/>
      <c r="K332" s="33"/>
      <c r="L332" s="34"/>
      <c r="M332" s="172"/>
      <c r="N332" s="173"/>
      <c r="O332" s="59"/>
      <c r="P332" s="59"/>
      <c r="Q332" s="59"/>
      <c r="R332" s="59"/>
      <c r="S332" s="59"/>
      <c r="T332" s="60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7" t="s">
        <v>174</v>
      </c>
      <c r="AU332" s="17" t="s">
        <v>86</v>
      </c>
    </row>
    <row r="333" spans="1:65" s="13" customFormat="1" ht="11.25">
      <c r="B333" s="174"/>
      <c r="D333" s="175" t="s">
        <v>176</v>
      </c>
      <c r="E333" s="176" t="s">
        <v>1</v>
      </c>
      <c r="F333" s="177" t="s">
        <v>483</v>
      </c>
      <c r="H333" s="178">
        <v>4.1849999999999996</v>
      </c>
      <c r="I333" s="179"/>
      <c r="L333" s="174"/>
      <c r="M333" s="180"/>
      <c r="N333" s="181"/>
      <c r="O333" s="181"/>
      <c r="P333" s="181"/>
      <c r="Q333" s="181"/>
      <c r="R333" s="181"/>
      <c r="S333" s="181"/>
      <c r="T333" s="182"/>
      <c r="AT333" s="176" t="s">
        <v>176</v>
      </c>
      <c r="AU333" s="176" t="s">
        <v>86</v>
      </c>
      <c r="AV333" s="13" t="s">
        <v>86</v>
      </c>
      <c r="AW333" s="13" t="s">
        <v>31</v>
      </c>
      <c r="AX333" s="13" t="s">
        <v>76</v>
      </c>
      <c r="AY333" s="176" t="s">
        <v>164</v>
      </c>
    </row>
    <row r="334" spans="1:65" s="13" customFormat="1" ht="11.25">
      <c r="B334" s="174"/>
      <c r="D334" s="175" t="s">
        <v>176</v>
      </c>
      <c r="E334" s="176" t="s">
        <v>1</v>
      </c>
      <c r="F334" s="177" t="s">
        <v>484</v>
      </c>
      <c r="H334" s="178">
        <v>130</v>
      </c>
      <c r="I334" s="179"/>
      <c r="L334" s="174"/>
      <c r="M334" s="180"/>
      <c r="N334" s="181"/>
      <c r="O334" s="181"/>
      <c r="P334" s="181"/>
      <c r="Q334" s="181"/>
      <c r="R334" s="181"/>
      <c r="S334" s="181"/>
      <c r="T334" s="182"/>
      <c r="AT334" s="176" t="s">
        <v>176</v>
      </c>
      <c r="AU334" s="176" t="s">
        <v>86</v>
      </c>
      <c r="AV334" s="13" t="s">
        <v>86</v>
      </c>
      <c r="AW334" s="13" t="s">
        <v>31</v>
      </c>
      <c r="AX334" s="13" t="s">
        <v>76</v>
      </c>
      <c r="AY334" s="176" t="s">
        <v>164</v>
      </c>
    </row>
    <row r="335" spans="1:65" s="14" customFormat="1" ht="11.25">
      <c r="B335" s="183"/>
      <c r="D335" s="175" t="s">
        <v>176</v>
      </c>
      <c r="E335" s="184" t="s">
        <v>1</v>
      </c>
      <c r="F335" s="185" t="s">
        <v>187</v>
      </c>
      <c r="H335" s="186">
        <v>134.185</v>
      </c>
      <c r="I335" s="187"/>
      <c r="L335" s="183"/>
      <c r="M335" s="188"/>
      <c r="N335" s="189"/>
      <c r="O335" s="189"/>
      <c r="P335" s="189"/>
      <c r="Q335" s="189"/>
      <c r="R335" s="189"/>
      <c r="S335" s="189"/>
      <c r="T335" s="190"/>
      <c r="AT335" s="184" t="s">
        <v>176</v>
      </c>
      <c r="AU335" s="184" t="s">
        <v>86</v>
      </c>
      <c r="AV335" s="14" t="s">
        <v>172</v>
      </c>
      <c r="AW335" s="14" t="s">
        <v>31</v>
      </c>
      <c r="AX335" s="14" t="s">
        <v>84</v>
      </c>
      <c r="AY335" s="184" t="s">
        <v>164</v>
      </c>
    </row>
    <row r="336" spans="1:65" s="2" customFormat="1" ht="33" customHeight="1">
      <c r="A336" s="33"/>
      <c r="B336" s="156"/>
      <c r="C336" s="157" t="s">
        <v>485</v>
      </c>
      <c r="D336" s="157" t="s">
        <v>167</v>
      </c>
      <c r="E336" s="158" t="s">
        <v>486</v>
      </c>
      <c r="F336" s="159" t="s">
        <v>487</v>
      </c>
      <c r="G336" s="160" t="s">
        <v>243</v>
      </c>
      <c r="H336" s="161">
        <v>279</v>
      </c>
      <c r="I336" s="162"/>
      <c r="J336" s="163">
        <f>ROUND(I336*H336,2)</f>
        <v>0</v>
      </c>
      <c r="K336" s="159" t="s">
        <v>171</v>
      </c>
      <c r="L336" s="34"/>
      <c r="M336" s="164" t="s">
        <v>1</v>
      </c>
      <c r="N336" s="165" t="s">
        <v>41</v>
      </c>
      <c r="O336" s="59"/>
      <c r="P336" s="166">
        <f>O336*H336</f>
        <v>0</v>
      </c>
      <c r="Q336" s="166">
        <v>1.8000000000000001E-4</v>
      </c>
      <c r="R336" s="166">
        <f>Q336*H336</f>
        <v>5.0220000000000001E-2</v>
      </c>
      <c r="S336" s="166">
        <v>0</v>
      </c>
      <c r="T336" s="167">
        <f>S336*H336</f>
        <v>0</v>
      </c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R336" s="168" t="s">
        <v>265</v>
      </c>
      <c r="AT336" s="168" t="s">
        <v>167</v>
      </c>
      <c r="AU336" s="168" t="s">
        <v>86</v>
      </c>
      <c r="AY336" s="17" t="s">
        <v>164</v>
      </c>
      <c r="BE336" s="102">
        <f>IF(N336="základní",J336,0)</f>
        <v>0</v>
      </c>
      <c r="BF336" s="102">
        <f>IF(N336="snížená",J336,0)</f>
        <v>0</v>
      </c>
      <c r="BG336" s="102">
        <f>IF(N336="zákl. přenesená",J336,0)</f>
        <v>0</v>
      </c>
      <c r="BH336" s="102">
        <f>IF(N336="sníž. přenesená",J336,0)</f>
        <v>0</v>
      </c>
      <c r="BI336" s="102">
        <f>IF(N336="nulová",J336,0)</f>
        <v>0</v>
      </c>
      <c r="BJ336" s="17" t="s">
        <v>84</v>
      </c>
      <c r="BK336" s="102">
        <f>ROUND(I336*H336,2)</f>
        <v>0</v>
      </c>
      <c r="BL336" s="17" t="s">
        <v>265</v>
      </c>
      <c r="BM336" s="168" t="s">
        <v>488</v>
      </c>
    </row>
    <row r="337" spans="1:65" s="2" customFormat="1" ht="11.25">
      <c r="A337" s="33"/>
      <c r="B337" s="34"/>
      <c r="C337" s="33"/>
      <c r="D337" s="169" t="s">
        <v>174</v>
      </c>
      <c r="E337" s="33"/>
      <c r="F337" s="170" t="s">
        <v>489</v>
      </c>
      <c r="G337" s="33"/>
      <c r="H337" s="33"/>
      <c r="I337" s="171"/>
      <c r="J337" s="33"/>
      <c r="K337" s="33"/>
      <c r="L337" s="34"/>
      <c r="M337" s="172"/>
      <c r="N337" s="173"/>
      <c r="O337" s="59"/>
      <c r="P337" s="59"/>
      <c r="Q337" s="59"/>
      <c r="R337" s="59"/>
      <c r="S337" s="59"/>
      <c r="T337" s="60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T337" s="17" t="s">
        <v>174</v>
      </c>
      <c r="AU337" s="17" t="s">
        <v>86</v>
      </c>
    </row>
    <row r="338" spans="1:65" s="2" customFormat="1" ht="16.5" customHeight="1">
      <c r="A338" s="33"/>
      <c r="B338" s="156"/>
      <c r="C338" s="198" t="s">
        <v>490</v>
      </c>
      <c r="D338" s="198" t="s">
        <v>248</v>
      </c>
      <c r="E338" s="199" t="s">
        <v>491</v>
      </c>
      <c r="F338" s="200" t="s">
        <v>492</v>
      </c>
      <c r="G338" s="201" t="s">
        <v>243</v>
      </c>
      <c r="H338" s="202">
        <v>292.95</v>
      </c>
      <c r="I338" s="203"/>
      <c r="J338" s="204">
        <f>ROUND(I338*H338,2)</f>
        <v>0</v>
      </c>
      <c r="K338" s="200" t="s">
        <v>171</v>
      </c>
      <c r="L338" s="205"/>
      <c r="M338" s="206" t="s">
        <v>1</v>
      </c>
      <c r="N338" s="207" t="s">
        <v>41</v>
      </c>
      <c r="O338" s="59"/>
      <c r="P338" s="166">
        <f>O338*H338</f>
        <v>0</v>
      </c>
      <c r="Q338" s="166">
        <v>8.0000000000000007E-5</v>
      </c>
      <c r="R338" s="166">
        <f>Q338*H338</f>
        <v>2.3436000000000002E-2</v>
      </c>
      <c r="S338" s="166">
        <v>0</v>
      </c>
      <c r="T338" s="16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68" t="s">
        <v>353</v>
      </c>
      <c r="AT338" s="168" t="s">
        <v>248</v>
      </c>
      <c r="AU338" s="168" t="s">
        <v>86</v>
      </c>
      <c r="AY338" s="17" t="s">
        <v>164</v>
      </c>
      <c r="BE338" s="102">
        <f>IF(N338="základní",J338,0)</f>
        <v>0</v>
      </c>
      <c r="BF338" s="102">
        <f>IF(N338="snížená",J338,0)</f>
        <v>0</v>
      </c>
      <c r="BG338" s="102">
        <f>IF(N338="zákl. přenesená",J338,0)</f>
        <v>0</v>
      </c>
      <c r="BH338" s="102">
        <f>IF(N338="sníž. přenesená",J338,0)</f>
        <v>0</v>
      </c>
      <c r="BI338" s="102">
        <f>IF(N338="nulová",J338,0)</f>
        <v>0</v>
      </c>
      <c r="BJ338" s="17" t="s">
        <v>84</v>
      </c>
      <c r="BK338" s="102">
        <f>ROUND(I338*H338,2)</f>
        <v>0</v>
      </c>
      <c r="BL338" s="17" t="s">
        <v>265</v>
      </c>
      <c r="BM338" s="168" t="s">
        <v>493</v>
      </c>
    </row>
    <row r="339" spans="1:65" s="13" customFormat="1" ht="11.25">
      <c r="B339" s="174"/>
      <c r="D339" s="175" t="s">
        <v>176</v>
      </c>
      <c r="F339" s="177" t="s">
        <v>494</v>
      </c>
      <c r="H339" s="178">
        <v>292.95</v>
      </c>
      <c r="I339" s="179"/>
      <c r="L339" s="174"/>
      <c r="M339" s="180"/>
      <c r="N339" s="181"/>
      <c r="O339" s="181"/>
      <c r="P339" s="181"/>
      <c r="Q339" s="181"/>
      <c r="R339" s="181"/>
      <c r="S339" s="181"/>
      <c r="T339" s="182"/>
      <c r="AT339" s="176" t="s">
        <v>176</v>
      </c>
      <c r="AU339" s="176" t="s">
        <v>86</v>
      </c>
      <c r="AV339" s="13" t="s">
        <v>86</v>
      </c>
      <c r="AW339" s="13" t="s">
        <v>3</v>
      </c>
      <c r="AX339" s="13" t="s">
        <v>84</v>
      </c>
      <c r="AY339" s="176" t="s">
        <v>164</v>
      </c>
    </row>
    <row r="340" spans="1:65" s="2" customFormat="1" ht="44.25" customHeight="1">
      <c r="A340" s="33"/>
      <c r="B340" s="156"/>
      <c r="C340" s="157" t="s">
        <v>495</v>
      </c>
      <c r="D340" s="157" t="s">
        <v>167</v>
      </c>
      <c r="E340" s="158" t="s">
        <v>496</v>
      </c>
      <c r="F340" s="159" t="s">
        <v>497</v>
      </c>
      <c r="G340" s="160" t="s">
        <v>378</v>
      </c>
      <c r="H340" s="208"/>
      <c r="I340" s="162"/>
      <c r="J340" s="163">
        <f>ROUND(I340*H340,2)</f>
        <v>0</v>
      </c>
      <c r="K340" s="159" t="s">
        <v>171</v>
      </c>
      <c r="L340" s="34"/>
      <c r="M340" s="164" t="s">
        <v>1</v>
      </c>
      <c r="N340" s="165" t="s">
        <v>41</v>
      </c>
      <c r="O340" s="59"/>
      <c r="P340" s="166">
        <f>O340*H340</f>
        <v>0</v>
      </c>
      <c r="Q340" s="166">
        <v>0</v>
      </c>
      <c r="R340" s="166">
        <f>Q340*H340</f>
        <v>0</v>
      </c>
      <c r="S340" s="166">
        <v>0</v>
      </c>
      <c r="T340" s="167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168" t="s">
        <v>265</v>
      </c>
      <c r="AT340" s="168" t="s">
        <v>167</v>
      </c>
      <c r="AU340" s="168" t="s">
        <v>86</v>
      </c>
      <c r="AY340" s="17" t="s">
        <v>164</v>
      </c>
      <c r="BE340" s="102">
        <f>IF(N340="základní",J340,0)</f>
        <v>0</v>
      </c>
      <c r="BF340" s="102">
        <f>IF(N340="snížená",J340,0)</f>
        <v>0</v>
      </c>
      <c r="BG340" s="102">
        <f>IF(N340="zákl. přenesená",J340,0)</f>
        <v>0</v>
      </c>
      <c r="BH340" s="102">
        <f>IF(N340="sníž. přenesená",J340,0)</f>
        <v>0</v>
      </c>
      <c r="BI340" s="102">
        <f>IF(N340="nulová",J340,0)</f>
        <v>0</v>
      </c>
      <c r="BJ340" s="17" t="s">
        <v>84</v>
      </c>
      <c r="BK340" s="102">
        <f>ROUND(I340*H340,2)</f>
        <v>0</v>
      </c>
      <c r="BL340" s="17" t="s">
        <v>265</v>
      </c>
      <c r="BM340" s="168" t="s">
        <v>498</v>
      </c>
    </row>
    <row r="341" spans="1:65" s="2" customFormat="1" ht="11.25">
      <c r="A341" s="33"/>
      <c r="B341" s="34"/>
      <c r="C341" s="33"/>
      <c r="D341" s="169" t="s">
        <v>174</v>
      </c>
      <c r="E341" s="33"/>
      <c r="F341" s="170" t="s">
        <v>499</v>
      </c>
      <c r="G341" s="33"/>
      <c r="H341" s="33"/>
      <c r="I341" s="171"/>
      <c r="J341" s="33"/>
      <c r="K341" s="33"/>
      <c r="L341" s="34"/>
      <c r="M341" s="172"/>
      <c r="N341" s="173"/>
      <c r="O341" s="59"/>
      <c r="P341" s="59"/>
      <c r="Q341" s="59"/>
      <c r="R341" s="59"/>
      <c r="S341" s="59"/>
      <c r="T341" s="60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7" t="s">
        <v>174</v>
      </c>
      <c r="AU341" s="17" t="s">
        <v>86</v>
      </c>
    </row>
    <row r="342" spans="1:65" s="12" customFormat="1" ht="22.9" customHeight="1">
      <c r="B342" s="143"/>
      <c r="D342" s="144" t="s">
        <v>75</v>
      </c>
      <c r="E342" s="154" t="s">
        <v>500</v>
      </c>
      <c r="F342" s="154" t="s">
        <v>501</v>
      </c>
      <c r="I342" s="146"/>
      <c r="J342" s="155">
        <f>BK342</f>
        <v>0</v>
      </c>
      <c r="L342" s="143"/>
      <c r="M342" s="148"/>
      <c r="N342" s="149"/>
      <c r="O342" s="149"/>
      <c r="P342" s="150">
        <f>SUM(P343:P360)</f>
        <v>0</v>
      </c>
      <c r="Q342" s="149"/>
      <c r="R342" s="150">
        <f>SUM(R343:R360)</f>
        <v>2.1928320000000001E-2</v>
      </c>
      <c r="S342" s="149"/>
      <c r="T342" s="151">
        <f>SUM(T343:T360)</f>
        <v>0</v>
      </c>
      <c r="AR342" s="144" t="s">
        <v>86</v>
      </c>
      <c r="AT342" s="152" t="s">
        <v>75</v>
      </c>
      <c r="AU342" s="152" t="s">
        <v>84</v>
      </c>
      <c r="AY342" s="144" t="s">
        <v>164</v>
      </c>
      <c r="BK342" s="153">
        <f>SUM(BK343:BK360)</f>
        <v>0</v>
      </c>
    </row>
    <row r="343" spans="1:65" s="2" customFormat="1" ht="37.9" customHeight="1">
      <c r="A343" s="33"/>
      <c r="B343" s="156"/>
      <c r="C343" s="157" t="s">
        <v>502</v>
      </c>
      <c r="D343" s="157" t="s">
        <v>167</v>
      </c>
      <c r="E343" s="158" t="s">
        <v>503</v>
      </c>
      <c r="F343" s="159" t="s">
        <v>504</v>
      </c>
      <c r="G343" s="160" t="s">
        <v>170</v>
      </c>
      <c r="H343" s="161">
        <v>45.683999999999997</v>
      </c>
      <c r="I343" s="162"/>
      <c r="J343" s="163">
        <f>ROUND(I343*H343,2)</f>
        <v>0</v>
      </c>
      <c r="K343" s="159" t="s">
        <v>171</v>
      </c>
      <c r="L343" s="34"/>
      <c r="M343" s="164" t="s">
        <v>1</v>
      </c>
      <c r="N343" s="165" t="s">
        <v>41</v>
      </c>
      <c r="O343" s="59"/>
      <c r="P343" s="166">
        <f>O343*H343</f>
        <v>0</v>
      </c>
      <c r="Q343" s="166">
        <v>6.9999999999999994E-5</v>
      </c>
      <c r="R343" s="166">
        <f>Q343*H343</f>
        <v>3.1978799999999997E-3</v>
      </c>
      <c r="S343" s="166">
        <v>0</v>
      </c>
      <c r="T343" s="167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8" t="s">
        <v>265</v>
      </c>
      <c r="AT343" s="168" t="s">
        <v>167</v>
      </c>
      <c r="AU343" s="168" t="s">
        <v>86</v>
      </c>
      <c r="AY343" s="17" t="s">
        <v>164</v>
      </c>
      <c r="BE343" s="102">
        <f>IF(N343="základní",J343,0)</f>
        <v>0</v>
      </c>
      <c r="BF343" s="102">
        <f>IF(N343="snížená",J343,0)</f>
        <v>0</v>
      </c>
      <c r="BG343" s="102">
        <f>IF(N343="zákl. přenesená",J343,0)</f>
        <v>0</v>
      </c>
      <c r="BH343" s="102">
        <f>IF(N343="sníž. přenesená",J343,0)</f>
        <v>0</v>
      </c>
      <c r="BI343" s="102">
        <f>IF(N343="nulová",J343,0)</f>
        <v>0</v>
      </c>
      <c r="BJ343" s="17" t="s">
        <v>84</v>
      </c>
      <c r="BK343" s="102">
        <f>ROUND(I343*H343,2)</f>
        <v>0</v>
      </c>
      <c r="BL343" s="17" t="s">
        <v>265</v>
      </c>
      <c r="BM343" s="168" t="s">
        <v>505</v>
      </c>
    </row>
    <row r="344" spans="1:65" s="2" customFormat="1" ht="11.25">
      <c r="A344" s="33"/>
      <c r="B344" s="34"/>
      <c r="C344" s="33"/>
      <c r="D344" s="169" t="s">
        <v>174</v>
      </c>
      <c r="E344" s="33"/>
      <c r="F344" s="170" t="s">
        <v>506</v>
      </c>
      <c r="G344" s="33"/>
      <c r="H344" s="33"/>
      <c r="I344" s="171"/>
      <c r="J344" s="33"/>
      <c r="K344" s="33"/>
      <c r="L344" s="34"/>
      <c r="M344" s="172"/>
      <c r="N344" s="173"/>
      <c r="O344" s="59"/>
      <c r="P344" s="59"/>
      <c r="Q344" s="59"/>
      <c r="R344" s="59"/>
      <c r="S344" s="59"/>
      <c r="T344" s="60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7" t="s">
        <v>174</v>
      </c>
      <c r="AU344" s="17" t="s">
        <v>86</v>
      </c>
    </row>
    <row r="345" spans="1:65" s="13" customFormat="1" ht="22.5">
      <c r="B345" s="174"/>
      <c r="D345" s="175" t="s">
        <v>176</v>
      </c>
      <c r="E345" s="176" t="s">
        <v>1</v>
      </c>
      <c r="F345" s="177" t="s">
        <v>507</v>
      </c>
      <c r="H345" s="178">
        <v>2.56</v>
      </c>
      <c r="I345" s="179"/>
      <c r="L345" s="174"/>
      <c r="M345" s="180"/>
      <c r="N345" s="181"/>
      <c r="O345" s="181"/>
      <c r="P345" s="181"/>
      <c r="Q345" s="181"/>
      <c r="R345" s="181"/>
      <c r="S345" s="181"/>
      <c r="T345" s="182"/>
      <c r="AT345" s="176" t="s">
        <v>176</v>
      </c>
      <c r="AU345" s="176" t="s">
        <v>86</v>
      </c>
      <c r="AV345" s="13" t="s">
        <v>86</v>
      </c>
      <c r="AW345" s="13" t="s">
        <v>31</v>
      </c>
      <c r="AX345" s="13" t="s">
        <v>76</v>
      </c>
      <c r="AY345" s="176" t="s">
        <v>164</v>
      </c>
    </row>
    <row r="346" spans="1:65" s="13" customFormat="1" ht="11.25">
      <c r="B346" s="174"/>
      <c r="D346" s="175" t="s">
        <v>176</v>
      </c>
      <c r="E346" s="176" t="s">
        <v>1</v>
      </c>
      <c r="F346" s="177" t="s">
        <v>508</v>
      </c>
      <c r="H346" s="178">
        <v>3.36</v>
      </c>
      <c r="I346" s="179"/>
      <c r="L346" s="174"/>
      <c r="M346" s="180"/>
      <c r="N346" s="181"/>
      <c r="O346" s="181"/>
      <c r="P346" s="181"/>
      <c r="Q346" s="181"/>
      <c r="R346" s="181"/>
      <c r="S346" s="181"/>
      <c r="T346" s="182"/>
      <c r="AT346" s="176" t="s">
        <v>176</v>
      </c>
      <c r="AU346" s="176" t="s">
        <v>86</v>
      </c>
      <c r="AV346" s="13" t="s">
        <v>86</v>
      </c>
      <c r="AW346" s="13" t="s">
        <v>31</v>
      </c>
      <c r="AX346" s="13" t="s">
        <v>76</v>
      </c>
      <c r="AY346" s="176" t="s">
        <v>164</v>
      </c>
    </row>
    <row r="347" spans="1:65" s="15" customFormat="1" ht="11.25">
      <c r="B347" s="191"/>
      <c r="D347" s="175" t="s">
        <v>176</v>
      </c>
      <c r="E347" s="192" t="s">
        <v>1</v>
      </c>
      <c r="F347" s="193" t="s">
        <v>509</v>
      </c>
      <c r="H347" s="192" t="s">
        <v>1</v>
      </c>
      <c r="I347" s="194"/>
      <c r="L347" s="191"/>
      <c r="M347" s="195"/>
      <c r="N347" s="196"/>
      <c r="O347" s="196"/>
      <c r="P347" s="196"/>
      <c r="Q347" s="196"/>
      <c r="R347" s="196"/>
      <c r="S347" s="196"/>
      <c r="T347" s="197"/>
      <c r="AT347" s="192" t="s">
        <v>176</v>
      </c>
      <c r="AU347" s="192" t="s">
        <v>86</v>
      </c>
      <c r="AV347" s="15" t="s">
        <v>84</v>
      </c>
      <c r="AW347" s="15" t="s">
        <v>31</v>
      </c>
      <c r="AX347" s="15" t="s">
        <v>76</v>
      </c>
      <c r="AY347" s="192" t="s">
        <v>164</v>
      </c>
    </row>
    <row r="348" spans="1:65" s="13" customFormat="1" ht="22.5">
      <c r="B348" s="174"/>
      <c r="D348" s="175" t="s">
        <v>176</v>
      </c>
      <c r="E348" s="176" t="s">
        <v>1</v>
      </c>
      <c r="F348" s="177" t="s">
        <v>510</v>
      </c>
      <c r="H348" s="178">
        <v>2.3639999999999999</v>
      </c>
      <c r="I348" s="179"/>
      <c r="L348" s="174"/>
      <c r="M348" s="180"/>
      <c r="N348" s="181"/>
      <c r="O348" s="181"/>
      <c r="P348" s="181"/>
      <c r="Q348" s="181"/>
      <c r="R348" s="181"/>
      <c r="S348" s="181"/>
      <c r="T348" s="182"/>
      <c r="AT348" s="176" t="s">
        <v>176</v>
      </c>
      <c r="AU348" s="176" t="s">
        <v>86</v>
      </c>
      <c r="AV348" s="13" t="s">
        <v>86</v>
      </c>
      <c r="AW348" s="13" t="s">
        <v>31</v>
      </c>
      <c r="AX348" s="13" t="s">
        <v>76</v>
      </c>
      <c r="AY348" s="176" t="s">
        <v>164</v>
      </c>
    </row>
    <row r="349" spans="1:65" s="13" customFormat="1" ht="22.5">
      <c r="B349" s="174"/>
      <c r="D349" s="175" t="s">
        <v>176</v>
      </c>
      <c r="E349" s="176" t="s">
        <v>1</v>
      </c>
      <c r="F349" s="177" t="s">
        <v>511</v>
      </c>
      <c r="H349" s="178">
        <v>4.5999999999999996</v>
      </c>
      <c r="I349" s="179"/>
      <c r="L349" s="174"/>
      <c r="M349" s="180"/>
      <c r="N349" s="181"/>
      <c r="O349" s="181"/>
      <c r="P349" s="181"/>
      <c r="Q349" s="181"/>
      <c r="R349" s="181"/>
      <c r="S349" s="181"/>
      <c r="T349" s="182"/>
      <c r="AT349" s="176" t="s">
        <v>176</v>
      </c>
      <c r="AU349" s="176" t="s">
        <v>86</v>
      </c>
      <c r="AV349" s="13" t="s">
        <v>86</v>
      </c>
      <c r="AW349" s="13" t="s">
        <v>31</v>
      </c>
      <c r="AX349" s="13" t="s">
        <v>76</v>
      </c>
      <c r="AY349" s="176" t="s">
        <v>164</v>
      </c>
    </row>
    <row r="350" spans="1:65" s="13" customFormat="1" ht="11.25">
      <c r="B350" s="174"/>
      <c r="D350" s="175" t="s">
        <v>176</v>
      </c>
      <c r="E350" s="176" t="s">
        <v>1</v>
      </c>
      <c r="F350" s="177" t="s">
        <v>512</v>
      </c>
      <c r="H350" s="178">
        <v>3.36</v>
      </c>
      <c r="I350" s="179"/>
      <c r="L350" s="174"/>
      <c r="M350" s="180"/>
      <c r="N350" s="181"/>
      <c r="O350" s="181"/>
      <c r="P350" s="181"/>
      <c r="Q350" s="181"/>
      <c r="R350" s="181"/>
      <c r="S350" s="181"/>
      <c r="T350" s="182"/>
      <c r="AT350" s="176" t="s">
        <v>176</v>
      </c>
      <c r="AU350" s="176" t="s">
        <v>86</v>
      </c>
      <c r="AV350" s="13" t="s">
        <v>86</v>
      </c>
      <c r="AW350" s="13" t="s">
        <v>31</v>
      </c>
      <c r="AX350" s="13" t="s">
        <v>76</v>
      </c>
      <c r="AY350" s="176" t="s">
        <v>164</v>
      </c>
    </row>
    <row r="351" spans="1:65" s="13" customFormat="1" ht="22.5">
      <c r="B351" s="174"/>
      <c r="D351" s="175" t="s">
        <v>176</v>
      </c>
      <c r="E351" s="176" t="s">
        <v>1</v>
      </c>
      <c r="F351" s="177" t="s">
        <v>513</v>
      </c>
      <c r="H351" s="178">
        <v>1.44</v>
      </c>
      <c r="I351" s="179"/>
      <c r="L351" s="174"/>
      <c r="M351" s="180"/>
      <c r="N351" s="181"/>
      <c r="O351" s="181"/>
      <c r="P351" s="181"/>
      <c r="Q351" s="181"/>
      <c r="R351" s="181"/>
      <c r="S351" s="181"/>
      <c r="T351" s="182"/>
      <c r="AT351" s="176" t="s">
        <v>176</v>
      </c>
      <c r="AU351" s="176" t="s">
        <v>86</v>
      </c>
      <c r="AV351" s="13" t="s">
        <v>86</v>
      </c>
      <c r="AW351" s="13" t="s">
        <v>31</v>
      </c>
      <c r="AX351" s="13" t="s">
        <v>76</v>
      </c>
      <c r="AY351" s="176" t="s">
        <v>164</v>
      </c>
    </row>
    <row r="352" spans="1:65" s="13" customFormat="1" ht="11.25">
      <c r="B352" s="174"/>
      <c r="D352" s="175" t="s">
        <v>176</v>
      </c>
      <c r="E352" s="176" t="s">
        <v>1</v>
      </c>
      <c r="F352" s="177" t="s">
        <v>514</v>
      </c>
      <c r="H352" s="178">
        <v>20</v>
      </c>
      <c r="I352" s="179"/>
      <c r="L352" s="174"/>
      <c r="M352" s="180"/>
      <c r="N352" s="181"/>
      <c r="O352" s="181"/>
      <c r="P352" s="181"/>
      <c r="Q352" s="181"/>
      <c r="R352" s="181"/>
      <c r="S352" s="181"/>
      <c r="T352" s="182"/>
      <c r="AT352" s="176" t="s">
        <v>176</v>
      </c>
      <c r="AU352" s="176" t="s">
        <v>86</v>
      </c>
      <c r="AV352" s="13" t="s">
        <v>86</v>
      </c>
      <c r="AW352" s="13" t="s">
        <v>31</v>
      </c>
      <c r="AX352" s="13" t="s">
        <v>76</v>
      </c>
      <c r="AY352" s="176" t="s">
        <v>164</v>
      </c>
    </row>
    <row r="353" spans="1:65" s="13" customFormat="1" ht="11.25">
      <c r="B353" s="174"/>
      <c r="D353" s="175" t="s">
        <v>176</v>
      </c>
      <c r="E353" s="176" t="s">
        <v>1</v>
      </c>
      <c r="F353" s="177" t="s">
        <v>515</v>
      </c>
      <c r="H353" s="178">
        <v>8</v>
      </c>
      <c r="I353" s="179"/>
      <c r="L353" s="174"/>
      <c r="M353" s="180"/>
      <c r="N353" s="181"/>
      <c r="O353" s="181"/>
      <c r="P353" s="181"/>
      <c r="Q353" s="181"/>
      <c r="R353" s="181"/>
      <c r="S353" s="181"/>
      <c r="T353" s="182"/>
      <c r="AT353" s="176" t="s">
        <v>176</v>
      </c>
      <c r="AU353" s="176" t="s">
        <v>86</v>
      </c>
      <c r="AV353" s="13" t="s">
        <v>86</v>
      </c>
      <c r="AW353" s="13" t="s">
        <v>31</v>
      </c>
      <c r="AX353" s="13" t="s">
        <v>76</v>
      </c>
      <c r="AY353" s="176" t="s">
        <v>164</v>
      </c>
    </row>
    <row r="354" spans="1:65" s="14" customFormat="1" ht="11.25">
      <c r="B354" s="183"/>
      <c r="D354" s="175" t="s">
        <v>176</v>
      </c>
      <c r="E354" s="184" t="s">
        <v>1</v>
      </c>
      <c r="F354" s="185" t="s">
        <v>187</v>
      </c>
      <c r="H354" s="186">
        <v>45.683999999999997</v>
      </c>
      <c r="I354" s="187"/>
      <c r="L354" s="183"/>
      <c r="M354" s="188"/>
      <c r="N354" s="189"/>
      <c r="O354" s="189"/>
      <c r="P354" s="189"/>
      <c r="Q354" s="189"/>
      <c r="R354" s="189"/>
      <c r="S354" s="189"/>
      <c r="T354" s="190"/>
      <c r="AT354" s="184" t="s">
        <v>176</v>
      </c>
      <c r="AU354" s="184" t="s">
        <v>86</v>
      </c>
      <c r="AV354" s="14" t="s">
        <v>172</v>
      </c>
      <c r="AW354" s="14" t="s">
        <v>31</v>
      </c>
      <c r="AX354" s="14" t="s">
        <v>84</v>
      </c>
      <c r="AY354" s="184" t="s">
        <v>164</v>
      </c>
    </row>
    <row r="355" spans="1:65" s="2" customFormat="1" ht="24.2" customHeight="1">
      <c r="A355" s="33"/>
      <c r="B355" s="156"/>
      <c r="C355" s="157" t="s">
        <v>516</v>
      </c>
      <c r="D355" s="157" t="s">
        <v>167</v>
      </c>
      <c r="E355" s="158" t="s">
        <v>517</v>
      </c>
      <c r="F355" s="159" t="s">
        <v>518</v>
      </c>
      <c r="G355" s="160" t="s">
        <v>170</v>
      </c>
      <c r="H355" s="161">
        <v>45.683999999999997</v>
      </c>
      <c r="I355" s="162"/>
      <c r="J355" s="163">
        <f>ROUND(I355*H355,2)</f>
        <v>0</v>
      </c>
      <c r="K355" s="159" t="s">
        <v>171</v>
      </c>
      <c r="L355" s="34"/>
      <c r="M355" s="164" t="s">
        <v>1</v>
      </c>
      <c r="N355" s="165" t="s">
        <v>41</v>
      </c>
      <c r="O355" s="59"/>
      <c r="P355" s="166">
        <f>O355*H355</f>
        <v>0</v>
      </c>
      <c r="Q355" s="166">
        <v>1.7000000000000001E-4</v>
      </c>
      <c r="R355" s="166">
        <f>Q355*H355</f>
        <v>7.7662800000000004E-3</v>
      </c>
      <c r="S355" s="166">
        <v>0</v>
      </c>
      <c r="T355" s="167">
        <f>S355*H355</f>
        <v>0</v>
      </c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R355" s="168" t="s">
        <v>265</v>
      </c>
      <c r="AT355" s="168" t="s">
        <v>167</v>
      </c>
      <c r="AU355" s="168" t="s">
        <v>86</v>
      </c>
      <c r="AY355" s="17" t="s">
        <v>164</v>
      </c>
      <c r="BE355" s="102">
        <f>IF(N355="základní",J355,0)</f>
        <v>0</v>
      </c>
      <c r="BF355" s="102">
        <f>IF(N355="snížená",J355,0)</f>
        <v>0</v>
      </c>
      <c r="BG355" s="102">
        <f>IF(N355="zákl. přenesená",J355,0)</f>
        <v>0</v>
      </c>
      <c r="BH355" s="102">
        <f>IF(N355="sníž. přenesená",J355,0)</f>
        <v>0</v>
      </c>
      <c r="BI355" s="102">
        <f>IF(N355="nulová",J355,0)</f>
        <v>0</v>
      </c>
      <c r="BJ355" s="17" t="s">
        <v>84</v>
      </c>
      <c r="BK355" s="102">
        <f>ROUND(I355*H355,2)</f>
        <v>0</v>
      </c>
      <c r="BL355" s="17" t="s">
        <v>265</v>
      </c>
      <c r="BM355" s="168" t="s">
        <v>519</v>
      </c>
    </row>
    <row r="356" spans="1:65" s="2" customFormat="1" ht="11.25">
      <c r="A356" s="33"/>
      <c r="B356" s="34"/>
      <c r="C356" s="33"/>
      <c r="D356" s="169" t="s">
        <v>174</v>
      </c>
      <c r="E356" s="33"/>
      <c r="F356" s="170" t="s">
        <v>520</v>
      </c>
      <c r="G356" s="33"/>
      <c r="H356" s="33"/>
      <c r="I356" s="171"/>
      <c r="J356" s="33"/>
      <c r="K356" s="33"/>
      <c r="L356" s="34"/>
      <c r="M356" s="172"/>
      <c r="N356" s="173"/>
      <c r="O356" s="59"/>
      <c r="P356" s="59"/>
      <c r="Q356" s="59"/>
      <c r="R356" s="59"/>
      <c r="S356" s="59"/>
      <c r="T356" s="6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7" t="s">
        <v>174</v>
      </c>
      <c r="AU356" s="17" t="s">
        <v>86</v>
      </c>
    </row>
    <row r="357" spans="1:65" s="2" customFormat="1" ht="24.2" customHeight="1">
      <c r="A357" s="33"/>
      <c r="B357" s="156"/>
      <c r="C357" s="157" t="s">
        <v>521</v>
      </c>
      <c r="D357" s="157" t="s">
        <v>167</v>
      </c>
      <c r="E357" s="158" t="s">
        <v>522</v>
      </c>
      <c r="F357" s="159" t="s">
        <v>523</v>
      </c>
      <c r="G357" s="160" t="s">
        <v>170</v>
      </c>
      <c r="H357" s="161">
        <v>45.683999999999997</v>
      </c>
      <c r="I357" s="162"/>
      <c r="J357" s="163">
        <f>ROUND(I357*H357,2)</f>
        <v>0</v>
      </c>
      <c r="K357" s="159" t="s">
        <v>171</v>
      </c>
      <c r="L357" s="34"/>
      <c r="M357" s="164" t="s">
        <v>1</v>
      </c>
      <c r="N357" s="165" t="s">
        <v>41</v>
      </c>
      <c r="O357" s="59"/>
      <c r="P357" s="166">
        <f>O357*H357</f>
        <v>0</v>
      </c>
      <c r="Q357" s="166">
        <v>1.2E-4</v>
      </c>
      <c r="R357" s="166">
        <f>Q357*H357</f>
        <v>5.4820799999999994E-3</v>
      </c>
      <c r="S357" s="166">
        <v>0</v>
      </c>
      <c r="T357" s="167">
        <f>S357*H357</f>
        <v>0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168" t="s">
        <v>265</v>
      </c>
      <c r="AT357" s="168" t="s">
        <v>167</v>
      </c>
      <c r="AU357" s="168" t="s">
        <v>86</v>
      </c>
      <c r="AY357" s="17" t="s">
        <v>164</v>
      </c>
      <c r="BE357" s="102">
        <f>IF(N357="základní",J357,0)</f>
        <v>0</v>
      </c>
      <c r="BF357" s="102">
        <f>IF(N357="snížená",J357,0)</f>
        <v>0</v>
      </c>
      <c r="BG357" s="102">
        <f>IF(N357="zákl. přenesená",J357,0)</f>
        <v>0</v>
      </c>
      <c r="BH357" s="102">
        <f>IF(N357="sníž. přenesená",J357,0)</f>
        <v>0</v>
      </c>
      <c r="BI357" s="102">
        <f>IF(N357="nulová",J357,0)</f>
        <v>0</v>
      </c>
      <c r="BJ357" s="17" t="s">
        <v>84</v>
      </c>
      <c r="BK357" s="102">
        <f>ROUND(I357*H357,2)</f>
        <v>0</v>
      </c>
      <c r="BL357" s="17" t="s">
        <v>265</v>
      </c>
      <c r="BM357" s="168" t="s">
        <v>524</v>
      </c>
    </row>
    <row r="358" spans="1:65" s="2" customFormat="1" ht="11.25">
      <c r="A358" s="33"/>
      <c r="B358" s="34"/>
      <c r="C358" s="33"/>
      <c r="D358" s="169" t="s">
        <v>174</v>
      </c>
      <c r="E358" s="33"/>
      <c r="F358" s="170" t="s">
        <v>525</v>
      </c>
      <c r="G358" s="33"/>
      <c r="H358" s="33"/>
      <c r="I358" s="171"/>
      <c r="J358" s="33"/>
      <c r="K358" s="33"/>
      <c r="L358" s="34"/>
      <c r="M358" s="172"/>
      <c r="N358" s="173"/>
      <c r="O358" s="59"/>
      <c r="P358" s="59"/>
      <c r="Q358" s="59"/>
      <c r="R358" s="59"/>
      <c r="S358" s="59"/>
      <c r="T358" s="60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7" t="s">
        <v>174</v>
      </c>
      <c r="AU358" s="17" t="s">
        <v>86</v>
      </c>
    </row>
    <row r="359" spans="1:65" s="2" customFormat="1" ht="24.2" customHeight="1">
      <c r="A359" s="33"/>
      <c r="B359" s="156"/>
      <c r="C359" s="157" t="s">
        <v>526</v>
      </c>
      <c r="D359" s="157" t="s">
        <v>167</v>
      </c>
      <c r="E359" s="158" t="s">
        <v>527</v>
      </c>
      <c r="F359" s="159" t="s">
        <v>528</v>
      </c>
      <c r="G359" s="160" t="s">
        <v>170</v>
      </c>
      <c r="H359" s="161">
        <v>45.683999999999997</v>
      </c>
      <c r="I359" s="162"/>
      <c r="J359" s="163">
        <f>ROUND(I359*H359,2)</f>
        <v>0</v>
      </c>
      <c r="K359" s="159" t="s">
        <v>171</v>
      </c>
      <c r="L359" s="34"/>
      <c r="M359" s="164" t="s">
        <v>1</v>
      </c>
      <c r="N359" s="165" t="s">
        <v>41</v>
      </c>
      <c r="O359" s="59"/>
      <c r="P359" s="166">
        <f>O359*H359</f>
        <v>0</v>
      </c>
      <c r="Q359" s="166">
        <v>1.2E-4</v>
      </c>
      <c r="R359" s="166">
        <f>Q359*H359</f>
        <v>5.4820799999999994E-3</v>
      </c>
      <c r="S359" s="166">
        <v>0</v>
      </c>
      <c r="T359" s="167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168" t="s">
        <v>265</v>
      </c>
      <c r="AT359" s="168" t="s">
        <v>167</v>
      </c>
      <c r="AU359" s="168" t="s">
        <v>86</v>
      </c>
      <c r="AY359" s="17" t="s">
        <v>164</v>
      </c>
      <c r="BE359" s="102">
        <f>IF(N359="základní",J359,0)</f>
        <v>0</v>
      </c>
      <c r="BF359" s="102">
        <f>IF(N359="snížená",J359,0)</f>
        <v>0</v>
      </c>
      <c r="BG359" s="102">
        <f>IF(N359="zákl. přenesená",J359,0)</f>
        <v>0</v>
      </c>
      <c r="BH359" s="102">
        <f>IF(N359="sníž. přenesená",J359,0)</f>
        <v>0</v>
      </c>
      <c r="BI359" s="102">
        <f>IF(N359="nulová",J359,0)</f>
        <v>0</v>
      </c>
      <c r="BJ359" s="17" t="s">
        <v>84</v>
      </c>
      <c r="BK359" s="102">
        <f>ROUND(I359*H359,2)</f>
        <v>0</v>
      </c>
      <c r="BL359" s="17" t="s">
        <v>265</v>
      </c>
      <c r="BM359" s="168" t="s">
        <v>529</v>
      </c>
    </row>
    <row r="360" spans="1:65" s="2" customFormat="1" ht="11.25">
      <c r="A360" s="33"/>
      <c r="B360" s="34"/>
      <c r="C360" s="33"/>
      <c r="D360" s="169" t="s">
        <v>174</v>
      </c>
      <c r="E360" s="33"/>
      <c r="F360" s="170" t="s">
        <v>530</v>
      </c>
      <c r="G360" s="33"/>
      <c r="H360" s="33"/>
      <c r="I360" s="171"/>
      <c r="J360" s="33"/>
      <c r="K360" s="33"/>
      <c r="L360" s="34"/>
      <c r="M360" s="172"/>
      <c r="N360" s="173"/>
      <c r="O360" s="59"/>
      <c r="P360" s="59"/>
      <c r="Q360" s="59"/>
      <c r="R360" s="59"/>
      <c r="S360" s="59"/>
      <c r="T360" s="60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7" t="s">
        <v>174</v>
      </c>
      <c r="AU360" s="17" t="s">
        <v>86</v>
      </c>
    </row>
    <row r="361" spans="1:65" s="12" customFormat="1" ht="22.9" customHeight="1">
      <c r="B361" s="143"/>
      <c r="D361" s="144" t="s">
        <v>75</v>
      </c>
      <c r="E361" s="154" t="s">
        <v>531</v>
      </c>
      <c r="F361" s="154" t="s">
        <v>532</v>
      </c>
      <c r="I361" s="146"/>
      <c r="J361" s="155">
        <f>BK361</f>
        <v>0</v>
      </c>
      <c r="L361" s="143"/>
      <c r="M361" s="148"/>
      <c r="N361" s="149"/>
      <c r="O361" s="149"/>
      <c r="P361" s="150">
        <f>SUM(P362:P392)</f>
        <v>0</v>
      </c>
      <c r="Q361" s="149"/>
      <c r="R361" s="150">
        <f>SUM(R362:R392)</f>
        <v>7.0687499999999996</v>
      </c>
      <c r="S361" s="149"/>
      <c r="T361" s="151">
        <f>SUM(T362:T392)</f>
        <v>1.0075000000000001</v>
      </c>
      <c r="AR361" s="144" t="s">
        <v>86</v>
      </c>
      <c r="AT361" s="152" t="s">
        <v>75</v>
      </c>
      <c r="AU361" s="152" t="s">
        <v>84</v>
      </c>
      <c r="AY361" s="144" t="s">
        <v>164</v>
      </c>
      <c r="BK361" s="153">
        <f>SUM(BK362:BK392)</f>
        <v>0</v>
      </c>
    </row>
    <row r="362" spans="1:65" s="2" customFormat="1" ht="24.2" customHeight="1">
      <c r="A362" s="33"/>
      <c r="B362" s="156"/>
      <c r="C362" s="157" t="s">
        <v>533</v>
      </c>
      <c r="D362" s="157" t="s">
        <v>167</v>
      </c>
      <c r="E362" s="158" t="s">
        <v>534</v>
      </c>
      <c r="F362" s="159" t="s">
        <v>535</v>
      </c>
      <c r="G362" s="160" t="s">
        <v>170</v>
      </c>
      <c r="H362" s="161">
        <v>3250</v>
      </c>
      <c r="I362" s="162"/>
      <c r="J362" s="163">
        <f>ROUND(I362*H362,2)</f>
        <v>0</v>
      </c>
      <c r="K362" s="159" t="s">
        <v>182</v>
      </c>
      <c r="L362" s="34"/>
      <c r="M362" s="164" t="s">
        <v>1</v>
      </c>
      <c r="N362" s="165" t="s">
        <v>41</v>
      </c>
      <c r="O362" s="59"/>
      <c r="P362" s="166">
        <f>O362*H362</f>
        <v>0</v>
      </c>
      <c r="Q362" s="166">
        <v>0</v>
      </c>
      <c r="R362" s="166">
        <f>Q362*H362</f>
        <v>0</v>
      </c>
      <c r="S362" s="166">
        <v>0</v>
      </c>
      <c r="T362" s="16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8" t="s">
        <v>265</v>
      </c>
      <c r="AT362" s="168" t="s">
        <v>167</v>
      </c>
      <c r="AU362" s="168" t="s">
        <v>86</v>
      </c>
      <c r="AY362" s="17" t="s">
        <v>164</v>
      </c>
      <c r="BE362" s="102">
        <f>IF(N362="základní",J362,0)</f>
        <v>0</v>
      </c>
      <c r="BF362" s="102">
        <f>IF(N362="snížená",J362,0)</f>
        <v>0</v>
      </c>
      <c r="BG362" s="102">
        <f>IF(N362="zákl. přenesená",J362,0)</f>
        <v>0</v>
      </c>
      <c r="BH362" s="102">
        <f>IF(N362="sníž. přenesená",J362,0)</f>
        <v>0</v>
      </c>
      <c r="BI362" s="102">
        <f>IF(N362="nulová",J362,0)</f>
        <v>0</v>
      </c>
      <c r="BJ362" s="17" t="s">
        <v>84</v>
      </c>
      <c r="BK362" s="102">
        <f>ROUND(I362*H362,2)</f>
        <v>0</v>
      </c>
      <c r="BL362" s="17" t="s">
        <v>265</v>
      </c>
      <c r="BM362" s="168" t="s">
        <v>536</v>
      </c>
    </row>
    <row r="363" spans="1:65" s="2" customFormat="1" ht="11.25">
      <c r="A363" s="33"/>
      <c r="B363" s="34"/>
      <c r="C363" s="33"/>
      <c r="D363" s="169" t="s">
        <v>174</v>
      </c>
      <c r="E363" s="33"/>
      <c r="F363" s="170" t="s">
        <v>537</v>
      </c>
      <c r="G363" s="33"/>
      <c r="H363" s="33"/>
      <c r="I363" s="171"/>
      <c r="J363" s="33"/>
      <c r="K363" s="33"/>
      <c r="L363" s="34"/>
      <c r="M363" s="172"/>
      <c r="N363" s="173"/>
      <c r="O363" s="59"/>
      <c r="P363" s="59"/>
      <c r="Q363" s="59"/>
      <c r="R363" s="59"/>
      <c r="S363" s="59"/>
      <c r="T363" s="60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7" t="s">
        <v>174</v>
      </c>
      <c r="AU363" s="17" t="s">
        <v>86</v>
      </c>
    </row>
    <row r="364" spans="1:65" s="13" customFormat="1" ht="11.25">
      <c r="B364" s="174"/>
      <c r="D364" s="175" t="s">
        <v>176</v>
      </c>
      <c r="E364" s="176" t="s">
        <v>1</v>
      </c>
      <c r="F364" s="177" t="s">
        <v>538</v>
      </c>
      <c r="H364" s="178">
        <v>1500</v>
      </c>
      <c r="I364" s="179"/>
      <c r="L364" s="174"/>
      <c r="M364" s="180"/>
      <c r="N364" s="181"/>
      <c r="O364" s="181"/>
      <c r="P364" s="181"/>
      <c r="Q364" s="181"/>
      <c r="R364" s="181"/>
      <c r="S364" s="181"/>
      <c r="T364" s="182"/>
      <c r="AT364" s="176" t="s">
        <v>176</v>
      </c>
      <c r="AU364" s="176" t="s">
        <v>86</v>
      </c>
      <c r="AV364" s="13" t="s">
        <v>86</v>
      </c>
      <c r="AW364" s="13" t="s">
        <v>31</v>
      </c>
      <c r="AX364" s="13" t="s">
        <v>76</v>
      </c>
      <c r="AY364" s="176" t="s">
        <v>164</v>
      </c>
    </row>
    <row r="365" spans="1:65" s="13" customFormat="1" ht="11.25">
      <c r="B365" s="174"/>
      <c r="D365" s="175" t="s">
        <v>176</v>
      </c>
      <c r="E365" s="176" t="s">
        <v>1</v>
      </c>
      <c r="F365" s="177" t="s">
        <v>539</v>
      </c>
      <c r="H365" s="178">
        <v>1750</v>
      </c>
      <c r="I365" s="179"/>
      <c r="L365" s="174"/>
      <c r="M365" s="180"/>
      <c r="N365" s="181"/>
      <c r="O365" s="181"/>
      <c r="P365" s="181"/>
      <c r="Q365" s="181"/>
      <c r="R365" s="181"/>
      <c r="S365" s="181"/>
      <c r="T365" s="182"/>
      <c r="AT365" s="176" t="s">
        <v>176</v>
      </c>
      <c r="AU365" s="176" t="s">
        <v>86</v>
      </c>
      <c r="AV365" s="13" t="s">
        <v>86</v>
      </c>
      <c r="AW365" s="13" t="s">
        <v>31</v>
      </c>
      <c r="AX365" s="13" t="s">
        <v>76</v>
      </c>
      <c r="AY365" s="176" t="s">
        <v>164</v>
      </c>
    </row>
    <row r="366" spans="1:65" s="14" customFormat="1" ht="11.25">
      <c r="B366" s="183"/>
      <c r="D366" s="175" t="s">
        <v>176</v>
      </c>
      <c r="E366" s="184" t="s">
        <v>1</v>
      </c>
      <c r="F366" s="185" t="s">
        <v>187</v>
      </c>
      <c r="H366" s="186">
        <v>3250</v>
      </c>
      <c r="I366" s="187"/>
      <c r="L366" s="183"/>
      <c r="M366" s="188"/>
      <c r="N366" s="189"/>
      <c r="O366" s="189"/>
      <c r="P366" s="189"/>
      <c r="Q366" s="189"/>
      <c r="R366" s="189"/>
      <c r="S366" s="189"/>
      <c r="T366" s="190"/>
      <c r="AT366" s="184" t="s">
        <v>176</v>
      </c>
      <c r="AU366" s="184" t="s">
        <v>86</v>
      </c>
      <c r="AV366" s="14" t="s">
        <v>172</v>
      </c>
      <c r="AW366" s="14" t="s">
        <v>31</v>
      </c>
      <c r="AX366" s="14" t="s">
        <v>84</v>
      </c>
      <c r="AY366" s="184" t="s">
        <v>164</v>
      </c>
    </row>
    <row r="367" spans="1:65" s="2" customFormat="1" ht="16.5" customHeight="1">
      <c r="A367" s="33"/>
      <c r="B367" s="156"/>
      <c r="C367" s="157" t="s">
        <v>540</v>
      </c>
      <c r="D367" s="157" t="s">
        <v>167</v>
      </c>
      <c r="E367" s="158" t="s">
        <v>541</v>
      </c>
      <c r="F367" s="159" t="s">
        <v>542</v>
      </c>
      <c r="G367" s="160" t="s">
        <v>170</v>
      </c>
      <c r="H367" s="161">
        <v>3250</v>
      </c>
      <c r="I367" s="162"/>
      <c r="J367" s="163">
        <f>ROUND(I367*H367,2)</f>
        <v>0</v>
      </c>
      <c r="K367" s="159" t="s">
        <v>182</v>
      </c>
      <c r="L367" s="34"/>
      <c r="M367" s="164" t="s">
        <v>1</v>
      </c>
      <c r="N367" s="165" t="s">
        <v>41</v>
      </c>
      <c r="O367" s="59"/>
      <c r="P367" s="166">
        <f>O367*H367</f>
        <v>0</v>
      </c>
      <c r="Q367" s="166">
        <v>1E-3</v>
      </c>
      <c r="R367" s="166">
        <f>Q367*H367</f>
        <v>3.25</v>
      </c>
      <c r="S367" s="166">
        <v>3.1E-4</v>
      </c>
      <c r="T367" s="167">
        <f>S367*H367</f>
        <v>1.0075000000000001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168" t="s">
        <v>265</v>
      </c>
      <c r="AT367" s="168" t="s">
        <v>167</v>
      </c>
      <c r="AU367" s="168" t="s">
        <v>86</v>
      </c>
      <c r="AY367" s="17" t="s">
        <v>164</v>
      </c>
      <c r="BE367" s="102">
        <f>IF(N367="základní",J367,0)</f>
        <v>0</v>
      </c>
      <c r="BF367" s="102">
        <f>IF(N367="snížená",J367,0)</f>
        <v>0</v>
      </c>
      <c r="BG367" s="102">
        <f>IF(N367="zákl. přenesená",J367,0)</f>
        <v>0</v>
      </c>
      <c r="BH367" s="102">
        <f>IF(N367="sníž. přenesená",J367,0)</f>
        <v>0</v>
      </c>
      <c r="BI367" s="102">
        <f>IF(N367="nulová",J367,0)</f>
        <v>0</v>
      </c>
      <c r="BJ367" s="17" t="s">
        <v>84</v>
      </c>
      <c r="BK367" s="102">
        <f>ROUND(I367*H367,2)</f>
        <v>0</v>
      </c>
      <c r="BL367" s="17" t="s">
        <v>265</v>
      </c>
      <c r="BM367" s="168" t="s">
        <v>543</v>
      </c>
    </row>
    <row r="368" spans="1:65" s="2" customFormat="1" ht="11.25">
      <c r="A368" s="33"/>
      <c r="B368" s="34"/>
      <c r="C368" s="33"/>
      <c r="D368" s="169" t="s">
        <v>174</v>
      </c>
      <c r="E368" s="33"/>
      <c r="F368" s="170" t="s">
        <v>544</v>
      </c>
      <c r="G368" s="33"/>
      <c r="H368" s="33"/>
      <c r="I368" s="171"/>
      <c r="J368" s="33"/>
      <c r="K368" s="33"/>
      <c r="L368" s="34"/>
      <c r="M368" s="172"/>
      <c r="N368" s="173"/>
      <c r="O368" s="59"/>
      <c r="P368" s="59"/>
      <c r="Q368" s="59"/>
      <c r="R368" s="59"/>
      <c r="S368" s="59"/>
      <c r="T368" s="60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7" t="s">
        <v>174</v>
      </c>
      <c r="AU368" s="17" t="s">
        <v>86</v>
      </c>
    </row>
    <row r="369" spans="1:65" s="2" customFormat="1" ht="24.2" customHeight="1">
      <c r="A369" s="33"/>
      <c r="B369" s="156"/>
      <c r="C369" s="157" t="s">
        <v>545</v>
      </c>
      <c r="D369" s="157" t="s">
        <v>167</v>
      </c>
      <c r="E369" s="158" t="s">
        <v>546</v>
      </c>
      <c r="F369" s="159" t="s">
        <v>547</v>
      </c>
      <c r="G369" s="160" t="s">
        <v>170</v>
      </c>
      <c r="H369" s="161">
        <v>3250</v>
      </c>
      <c r="I369" s="162"/>
      <c r="J369" s="163">
        <f>ROUND(I369*H369,2)</f>
        <v>0</v>
      </c>
      <c r="K369" s="159" t="s">
        <v>182</v>
      </c>
      <c r="L369" s="34"/>
      <c r="M369" s="164" t="s">
        <v>1</v>
      </c>
      <c r="N369" s="165" t="s">
        <v>41</v>
      </c>
      <c r="O369" s="59"/>
      <c r="P369" s="166">
        <f>O369*H369</f>
        <v>0</v>
      </c>
      <c r="Q369" s="166">
        <v>0</v>
      </c>
      <c r="R369" s="166">
        <f>Q369*H369</f>
        <v>0</v>
      </c>
      <c r="S369" s="166">
        <v>0</v>
      </c>
      <c r="T369" s="167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168" t="s">
        <v>265</v>
      </c>
      <c r="AT369" s="168" t="s">
        <v>167</v>
      </c>
      <c r="AU369" s="168" t="s">
        <v>86</v>
      </c>
      <c r="AY369" s="17" t="s">
        <v>164</v>
      </c>
      <c r="BE369" s="102">
        <f>IF(N369="základní",J369,0)</f>
        <v>0</v>
      </c>
      <c r="BF369" s="102">
        <f>IF(N369="snížená",J369,0)</f>
        <v>0</v>
      </c>
      <c r="BG369" s="102">
        <f>IF(N369="zákl. přenesená",J369,0)</f>
        <v>0</v>
      </c>
      <c r="BH369" s="102">
        <f>IF(N369="sníž. přenesená",J369,0)</f>
        <v>0</v>
      </c>
      <c r="BI369" s="102">
        <f>IF(N369="nulová",J369,0)</f>
        <v>0</v>
      </c>
      <c r="BJ369" s="17" t="s">
        <v>84</v>
      </c>
      <c r="BK369" s="102">
        <f>ROUND(I369*H369,2)</f>
        <v>0</v>
      </c>
      <c r="BL369" s="17" t="s">
        <v>265</v>
      </c>
      <c r="BM369" s="168" t="s">
        <v>548</v>
      </c>
    </row>
    <row r="370" spans="1:65" s="2" customFormat="1" ht="11.25">
      <c r="A370" s="33"/>
      <c r="B370" s="34"/>
      <c r="C370" s="33"/>
      <c r="D370" s="169" t="s">
        <v>174</v>
      </c>
      <c r="E370" s="33"/>
      <c r="F370" s="170" t="s">
        <v>549</v>
      </c>
      <c r="G370" s="33"/>
      <c r="H370" s="33"/>
      <c r="I370" s="171"/>
      <c r="J370" s="33"/>
      <c r="K370" s="33"/>
      <c r="L370" s="34"/>
      <c r="M370" s="172"/>
      <c r="N370" s="173"/>
      <c r="O370" s="59"/>
      <c r="P370" s="59"/>
      <c r="Q370" s="59"/>
      <c r="R370" s="59"/>
      <c r="S370" s="59"/>
      <c r="T370" s="60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7" t="s">
        <v>174</v>
      </c>
      <c r="AU370" s="17" t="s">
        <v>86</v>
      </c>
    </row>
    <row r="371" spans="1:65" s="2" customFormat="1" ht="37.9" customHeight="1">
      <c r="A371" s="33"/>
      <c r="B371" s="156"/>
      <c r="C371" s="157" t="s">
        <v>550</v>
      </c>
      <c r="D371" s="157" t="s">
        <v>167</v>
      </c>
      <c r="E371" s="158" t="s">
        <v>551</v>
      </c>
      <c r="F371" s="159" t="s">
        <v>552</v>
      </c>
      <c r="G371" s="160" t="s">
        <v>345</v>
      </c>
      <c r="H371" s="161">
        <v>487.5</v>
      </c>
      <c r="I371" s="162"/>
      <c r="J371" s="163">
        <f>ROUND(I371*H371,2)</f>
        <v>0</v>
      </c>
      <c r="K371" s="159" t="s">
        <v>182</v>
      </c>
      <c r="L371" s="34"/>
      <c r="M371" s="164" t="s">
        <v>1</v>
      </c>
      <c r="N371" s="165" t="s">
        <v>41</v>
      </c>
      <c r="O371" s="59"/>
      <c r="P371" s="166">
        <f>O371*H371</f>
        <v>0</v>
      </c>
      <c r="Q371" s="166">
        <v>4.4999999999999997E-3</v>
      </c>
      <c r="R371" s="166">
        <f>Q371*H371</f>
        <v>2.1937499999999996</v>
      </c>
      <c r="S371" s="166">
        <v>0</v>
      </c>
      <c r="T371" s="167">
        <f>S371*H371</f>
        <v>0</v>
      </c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R371" s="168" t="s">
        <v>265</v>
      </c>
      <c r="AT371" s="168" t="s">
        <v>167</v>
      </c>
      <c r="AU371" s="168" t="s">
        <v>86</v>
      </c>
      <c r="AY371" s="17" t="s">
        <v>164</v>
      </c>
      <c r="BE371" s="102">
        <f>IF(N371="základní",J371,0)</f>
        <v>0</v>
      </c>
      <c r="BF371" s="102">
        <f>IF(N371="snížená",J371,0)</f>
        <v>0</v>
      </c>
      <c r="BG371" s="102">
        <f>IF(N371="zákl. přenesená",J371,0)</f>
        <v>0</v>
      </c>
      <c r="BH371" s="102">
        <f>IF(N371="sníž. přenesená",J371,0)</f>
        <v>0</v>
      </c>
      <c r="BI371" s="102">
        <f>IF(N371="nulová",J371,0)</f>
        <v>0</v>
      </c>
      <c r="BJ371" s="17" t="s">
        <v>84</v>
      </c>
      <c r="BK371" s="102">
        <f>ROUND(I371*H371,2)</f>
        <v>0</v>
      </c>
      <c r="BL371" s="17" t="s">
        <v>265</v>
      </c>
      <c r="BM371" s="168" t="s">
        <v>553</v>
      </c>
    </row>
    <row r="372" spans="1:65" s="2" customFormat="1" ht="11.25">
      <c r="A372" s="33"/>
      <c r="B372" s="34"/>
      <c r="C372" s="33"/>
      <c r="D372" s="169" t="s">
        <v>174</v>
      </c>
      <c r="E372" s="33"/>
      <c r="F372" s="170" t="s">
        <v>554</v>
      </c>
      <c r="G372" s="33"/>
      <c r="H372" s="33"/>
      <c r="I372" s="171"/>
      <c r="J372" s="33"/>
      <c r="K372" s="33"/>
      <c r="L372" s="34"/>
      <c r="M372" s="172"/>
      <c r="N372" s="173"/>
      <c r="O372" s="59"/>
      <c r="P372" s="59"/>
      <c r="Q372" s="59"/>
      <c r="R372" s="59"/>
      <c r="S372" s="59"/>
      <c r="T372" s="60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7" t="s">
        <v>174</v>
      </c>
      <c r="AU372" s="17" t="s">
        <v>86</v>
      </c>
    </row>
    <row r="373" spans="1:65" s="13" customFormat="1" ht="11.25">
      <c r="B373" s="174"/>
      <c r="D373" s="175" t="s">
        <v>176</v>
      </c>
      <c r="E373" s="176" t="s">
        <v>1</v>
      </c>
      <c r="F373" s="177" t="s">
        <v>555</v>
      </c>
      <c r="H373" s="178">
        <v>225</v>
      </c>
      <c r="I373" s="179"/>
      <c r="L373" s="174"/>
      <c r="M373" s="180"/>
      <c r="N373" s="181"/>
      <c r="O373" s="181"/>
      <c r="P373" s="181"/>
      <c r="Q373" s="181"/>
      <c r="R373" s="181"/>
      <c r="S373" s="181"/>
      <c r="T373" s="182"/>
      <c r="AT373" s="176" t="s">
        <v>176</v>
      </c>
      <c r="AU373" s="176" t="s">
        <v>86</v>
      </c>
      <c r="AV373" s="13" t="s">
        <v>86</v>
      </c>
      <c r="AW373" s="13" t="s">
        <v>31</v>
      </c>
      <c r="AX373" s="13" t="s">
        <v>76</v>
      </c>
      <c r="AY373" s="176" t="s">
        <v>164</v>
      </c>
    </row>
    <row r="374" spans="1:65" s="13" customFormat="1" ht="11.25">
      <c r="B374" s="174"/>
      <c r="D374" s="175" t="s">
        <v>176</v>
      </c>
      <c r="E374" s="176" t="s">
        <v>1</v>
      </c>
      <c r="F374" s="177" t="s">
        <v>556</v>
      </c>
      <c r="H374" s="178">
        <v>262.5</v>
      </c>
      <c r="I374" s="179"/>
      <c r="L374" s="174"/>
      <c r="M374" s="180"/>
      <c r="N374" s="181"/>
      <c r="O374" s="181"/>
      <c r="P374" s="181"/>
      <c r="Q374" s="181"/>
      <c r="R374" s="181"/>
      <c r="S374" s="181"/>
      <c r="T374" s="182"/>
      <c r="AT374" s="176" t="s">
        <v>176</v>
      </c>
      <c r="AU374" s="176" t="s">
        <v>86</v>
      </c>
      <c r="AV374" s="13" t="s">
        <v>86</v>
      </c>
      <c r="AW374" s="13" t="s">
        <v>31</v>
      </c>
      <c r="AX374" s="13" t="s">
        <v>76</v>
      </c>
      <c r="AY374" s="176" t="s">
        <v>164</v>
      </c>
    </row>
    <row r="375" spans="1:65" s="14" customFormat="1" ht="11.25">
      <c r="B375" s="183"/>
      <c r="D375" s="175" t="s">
        <v>176</v>
      </c>
      <c r="E375" s="184" t="s">
        <v>1</v>
      </c>
      <c r="F375" s="185" t="s">
        <v>187</v>
      </c>
      <c r="H375" s="186">
        <v>487.5</v>
      </c>
      <c r="I375" s="187"/>
      <c r="L375" s="183"/>
      <c r="M375" s="188"/>
      <c r="N375" s="189"/>
      <c r="O375" s="189"/>
      <c r="P375" s="189"/>
      <c r="Q375" s="189"/>
      <c r="R375" s="189"/>
      <c r="S375" s="189"/>
      <c r="T375" s="190"/>
      <c r="AT375" s="184" t="s">
        <v>176</v>
      </c>
      <c r="AU375" s="184" t="s">
        <v>86</v>
      </c>
      <c r="AV375" s="14" t="s">
        <v>172</v>
      </c>
      <c r="AW375" s="14" t="s">
        <v>31</v>
      </c>
      <c r="AX375" s="14" t="s">
        <v>84</v>
      </c>
      <c r="AY375" s="184" t="s">
        <v>164</v>
      </c>
    </row>
    <row r="376" spans="1:65" s="2" customFormat="1" ht="33" customHeight="1">
      <c r="A376" s="33"/>
      <c r="B376" s="156"/>
      <c r="C376" s="157" t="s">
        <v>557</v>
      </c>
      <c r="D376" s="157" t="s">
        <v>167</v>
      </c>
      <c r="E376" s="158" t="s">
        <v>558</v>
      </c>
      <c r="F376" s="159" t="s">
        <v>559</v>
      </c>
      <c r="G376" s="160" t="s">
        <v>170</v>
      </c>
      <c r="H376" s="161">
        <v>3250</v>
      </c>
      <c r="I376" s="162"/>
      <c r="J376" s="163">
        <f>ROUND(I376*H376,2)</f>
        <v>0</v>
      </c>
      <c r="K376" s="159" t="s">
        <v>182</v>
      </c>
      <c r="L376" s="34"/>
      <c r="M376" s="164" t="s">
        <v>1</v>
      </c>
      <c r="N376" s="165" t="s">
        <v>41</v>
      </c>
      <c r="O376" s="59"/>
      <c r="P376" s="166">
        <f>O376*H376</f>
        <v>0</v>
      </c>
      <c r="Q376" s="166">
        <v>2.0000000000000001E-4</v>
      </c>
      <c r="R376" s="166">
        <f>Q376*H376</f>
        <v>0.65</v>
      </c>
      <c r="S376" s="166">
        <v>0</v>
      </c>
      <c r="T376" s="167">
        <f>S376*H376</f>
        <v>0</v>
      </c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R376" s="168" t="s">
        <v>265</v>
      </c>
      <c r="AT376" s="168" t="s">
        <v>167</v>
      </c>
      <c r="AU376" s="168" t="s">
        <v>86</v>
      </c>
      <c r="AY376" s="17" t="s">
        <v>164</v>
      </c>
      <c r="BE376" s="102">
        <f>IF(N376="základní",J376,0)</f>
        <v>0</v>
      </c>
      <c r="BF376" s="102">
        <f>IF(N376="snížená",J376,0)</f>
        <v>0</v>
      </c>
      <c r="BG376" s="102">
        <f>IF(N376="zákl. přenesená",J376,0)</f>
        <v>0</v>
      </c>
      <c r="BH376" s="102">
        <f>IF(N376="sníž. přenesená",J376,0)</f>
        <v>0</v>
      </c>
      <c r="BI376" s="102">
        <f>IF(N376="nulová",J376,0)</f>
        <v>0</v>
      </c>
      <c r="BJ376" s="17" t="s">
        <v>84</v>
      </c>
      <c r="BK376" s="102">
        <f>ROUND(I376*H376,2)</f>
        <v>0</v>
      </c>
      <c r="BL376" s="17" t="s">
        <v>265</v>
      </c>
      <c r="BM376" s="168" t="s">
        <v>560</v>
      </c>
    </row>
    <row r="377" spans="1:65" s="2" customFormat="1" ht="11.25">
      <c r="A377" s="33"/>
      <c r="B377" s="34"/>
      <c r="C377" s="33"/>
      <c r="D377" s="169" t="s">
        <v>174</v>
      </c>
      <c r="E377" s="33"/>
      <c r="F377" s="170" t="s">
        <v>561</v>
      </c>
      <c r="G377" s="33"/>
      <c r="H377" s="33"/>
      <c r="I377" s="171"/>
      <c r="J377" s="33"/>
      <c r="K377" s="33"/>
      <c r="L377" s="34"/>
      <c r="M377" s="172"/>
      <c r="N377" s="173"/>
      <c r="O377" s="59"/>
      <c r="P377" s="59"/>
      <c r="Q377" s="59"/>
      <c r="R377" s="59"/>
      <c r="S377" s="59"/>
      <c r="T377" s="60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T377" s="17" t="s">
        <v>174</v>
      </c>
      <c r="AU377" s="17" t="s">
        <v>86</v>
      </c>
    </row>
    <row r="378" spans="1:65" s="13" customFormat="1" ht="11.25">
      <c r="B378" s="174"/>
      <c r="D378" s="175" t="s">
        <v>176</v>
      </c>
      <c r="E378" s="176" t="s">
        <v>1</v>
      </c>
      <c r="F378" s="177" t="s">
        <v>538</v>
      </c>
      <c r="H378" s="178">
        <v>1500</v>
      </c>
      <c r="I378" s="179"/>
      <c r="L378" s="174"/>
      <c r="M378" s="180"/>
      <c r="N378" s="181"/>
      <c r="O378" s="181"/>
      <c r="P378" s="181"/>
      <c r="Q378" s="181"/>
      <c r="R378" s="181"/>
      <c r="S378" s="181"/>
      <c r="T378" s="182"/>
      <c r="AT378" s="176" t="s">
        <v>176</v>
      </c>
      <c r="AU378" s="176" t="s">
        <v>86</v>
      </c>
      <c r="AV378" s="13" t="s">
        <v>86</v>
      </c>
      <c r="AW378" s="13" t="s">
        <v>31</v>
      </c>
      <c r="AX378" s="13" t="s">
        <v>76</v>
      </c>
      <c r="AY378" s="176" t="s">
        <v>164</v>
      </c>
    </row>
    <row r="379" spans="1:65" s="13" customFormat="1" ht="11.25">
      <c r="B379" s="174"/>
      <c r="D379" s="175" t="s">
        <v>176</v>
      </c>
      <c r="E379" s="176" t="s">
        <v>1</v>
      </c>
      <c r="F379" s="177" t="s">
        <v>539</v>
      </c>
      <c r="H379" s="178">
        <v>1750</v>
      </c>
      <c r="I379" s="179"/>
      <c r="L379" s="174"/>
      <c r="M379" s="180"/>
      <c r="N379" s="181"/>
      <c r="O379" s="181"/>
      <c r="P379" s="181"/>
      <c r="Q379" s="181"/>
      <c r="R379" s="181"/>
      <c r="S379" s="181"/>
      <c r="T379" s="182"/>
      <c r="AT379" s="176" t="s">
        <v>176</v>
      </c>
      <c r="AU379" s="176" t="s">
        <v>86</v>
      </c>
      <c r="AV379" s="13" t="s">
        <v>86</v>
      </c>
      <c r="AW379" s="13" t="s">
        <v>31</v>
      </c>
      <c r="AX379" s="13" t="s">
        <v>76</v>
      </c>
      <c r="AY379" s="176" t="s">
        <v>164</v>
      </c>
    </row>
    <row r="380" spans="1:65" s="14" customFormat="1" ht="11.25">
      <c r="B380" s="183"/>
      <c r="D380" s="175" t="s">
        <v>176</v>
      </c>
      <c r="E380" s="184" t="s">
        <v>1</v>
      </c>
      <c r="F380" s="185" t="s">
        <v>187</v>
      </c>
      <c r="H380" s="186">
        <v>3250</v>
      </c>
      <c r="I380" s="187"/>
      <c r="L380" s="183"/>
      <c r="M380" s="188"/>
      <c r="N380" s="189"/>
      <c r="O380" s="189"/>
      <c r="P380" s="189"/>
      <c r="Q380" s="189"/>
      <c r="R380" s="189"/>
      <c r="S380" s="189"/>
      <c r="T380" s="190"/>
      <c r="AT380" s="184" t="s">
        <v>176</v>
      </c>
      <c r="AU380" s="184" t="s">
        <v>86</v>
      </c>
      <c r="AV380" s="14" t="s">
        <v>172</v>
      </c>
      <c r="AW380" s="14" t="s">
        <v>31</v>
      </c>
      <c r="AX380" s="14" t="s">
        <v>84</v>
      </c>
      <c r="AY380" s="184" t="s">
        <v>164</v>
      </c>
    </row>
    <row r="381" spans="1:65" s="2" customFormat="1" ht="37.9" customHeight="1">
      <c r="A381" s="33"/>
      <c r="B381" s="156"/>
      <c r="C381" s="157" t="s">
        <v>562</v>
      </c>
      <c r="D381" s="157" t="s">
        <v>167</v>
      </c>
      <c r="E381" s="158" t="s">
        <v>563</v>
      </c>
      <c r="F381" s="159" t="s">
        <v>564</v>
      </c>
      <c r="G381" s="160" t="s">
        <v>170</v>
      </c>
      <c r="H381" s="161">
        <v>3250</v>
      </c>
      <c r="I381" s="162"/>
      <c r="J381" s="163">
        <f>ROUND(I381*H381,2)</f>
        <v>0</v>
      </c>
      <c r="K381" s="159" t="s">
        <v>1</v>
      </c>
      <c r="L381" s="34"/>
      <c r="M381" s="164" t="s">
        <v>1</v>
      </c>
      <c r="N381" s="165" t="s">
        <v>41</v>
      </c>
      <c r="O381" s="59"/>
      <c r="P381" s="166">
        <f>O381*H381</f>
        <v>0</v>
      </c>
      <c r="Q381" s="166">
        <v>2.9E-4</v>
      </c>
      <c r="R381" s="166">
        <f>Q381*H381</f>
        <v>0.9425</v>
      </c>
      <c r="S381" s="166">
        <v>0</v>
      </c>
      <c r="T381" s="167">
        <f>S381*H381</f>
        <v>0</v>
      </c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R381" s="168" t="s">
        <v>265</v>
      </c>
      <c r="AT381" s="168" t="s">
        <v>167</v>
      </c>
      <c r="AU381" s="168" t="s">
        <v>86</v>
      </c>
      <c r="AY381" s="17" t="s">
        <v>164</v>
      </c>
      <c r="BE381" s="102">
        <f>IF(N381="základní",J381,0)</f>
        <v>0</v>
      </c>
      <c r="BF381" s="102">
        <f>IF(N381="snížená",J381,0)</f>
        <v>0</v>
      </c>
      <c r="BG381" s="102">
        <f>IF(N381="zákl. přenesená",J381,0)</f>
        <v>0</v>
      </c>
      <c r="BH381" s="102">
        <f>IF(N381="sníž. přenesená",J381,0)</f>
        <v>0</v>
      </c>
      <c r="BI381" s="102">
        <f>IF(N381="nulová",J381,0)</f>
        <v>0</v>
      </c>
      <c r="BJ381" s="17" t="s">
        <v>84</v>
      </c>
      <c r="BK381" s="102">
        <f>ROUND(I381*H381,2)</f>
        <v>0</v>
      </c>
      <c r="BL381" s="17" t="s">
        <v>265</v>
      </c>
      <c r="BM381" s="168" t="s">
        <v>565</v>
      </c>
    </row>
    <row r="382" spans="1:65" s="13" customFormat="1" ht="11.25">
      <c r="B382" s="174"/>
      <c r="D382" s="175" t="s">
        <v>176</v>
      </c>
      <c r="E382" s="176" t="s">
        <v>1</v>
      </c>
      <c r="F382" s="177" t="s">
        <v>538</v>
      </c>
      <c r="H382" s="178">
        <v>1500</v>
      </c>
      <c r="I382" s="179"/>
      <c r="L382" s="174"/>
      <c r="M382" s="180"/>
      <c r="N382" s="181"/>
      <c r="O382" s="181"/>
      <c r="P382" s="181"/>
      <c r="Q382" s="181"/>
      <c r="R382" s="181"/>
      <c r="S382" s="181"/>
      <c r="T382" s="182"/>
      <c r="AT382" s="176" t="s">
        <v>176</v>
      </c>
      <c r="AU382" s="176" t="s">
        <v>86</v>
      </c>
      <c r="AV382" s="13" t="s">
        <v>86</v>
      </c>
      <c r="AW382" s="13" t="s">
        <v>31</v>
      </c>
      <c r="AX382" s="13" t="s">
        <v>76</v>
      </c>
      <c r="AY382" s="176" t="s">
        <v>164</v>
      </c>
    </row>
    <row r="383" spans="1:65" s="13" customFormat="1" ht="11.25">
      <c r="B383" s="174"/>
      <c r="D383" s="175" t="s">
        <v>176</v>
      </c>
      <c r="E383" s="176" t="s">
        <v>1</v>
      </c>
      <c r="F383" s="177" t="s">
        <v>539</v>
      </c>
      <c r="H383" s="178">
        <v>1750</v>
      </c>
      <c r="I383" s="179"/>
      <c r="L383" s="174"/>
      <c r="M383" s="180"/>
      <c r="N383" s="181"/>
      <c r="O383" s="181"/>
      <c r="P383" s="181"/>
      <c r="Q383" s="181"/>
      <c r="R383" s="181"/>
      <c r="S383" s="181"/>
      <c r="T383" s="182"/>
      <c r="AT383" s="176" t="s">
        <v>176</v>
      </c>
      <c r="AU383" s="176" t="s">
        <v>86</v>
      </c>
      <c r="AV383" s="13" t="s">
        <v>86</v>
      </c>
      <c r="AW383" s="13" t="s">
        <v>31</v>
      </c>
      <c r="AX383" s="13" t="s">
        <v>76</v>
      </c>
      <c r="AY383" s="176" t="s">
        <v>164</v>
      </c>
    </row>
    <row r="384" spans="1:65" s="14" customFormat="1" ht="11.25">
      <c r="B384" s="183"/>
      <c r="D384" s="175" t="s">
        <v>176</v>
      </c>
      <c r="E384" s="184" t="s">
        <v>1</v>
      </c>
      <c r="F384" s="185" t="s">
        <v>187</v>
      </c>
      <c r="H384" s="186">
        <v>3250</v>
      </c>
      <c r="I384" s="187"/>
      <c r="L384" s="183"/>
      <c r="M384" s="188"/>
      <c r="N384" s="189"/>
      <c r="O384" s="189"/>
      <c r="P384" s="189"/>
      <c r="Q384" s="189"/>
      <c r="R384" s="189"/>
      <c r="S384" s="189"/>
      <c r="T384" s="190"/>
      <c r="AT384" s="184" t="s">
        <v>176</v>
      </c>
      <c r="AU384" s="184" t="s">
        <v>86</v>
      </c>
      <c r="AV384" s="14" t="s">
        <v>172</v>
      </c>
      <c r="AW384" s="14" t="s">
        <v>31</v>
      </c>
      <c r="AX384" s="14" t="s">
        <v>84</v>
      </c>
      <c r="AY384" s="184" t="s">
        <v>164</v>
      </c>
    </row>
    <row r="385" spans="1:65" s="2" customFormat="1" ht="44.25" customHeight="1">
      <c r="A385" s="33"/>
      <c r="B385" s="156"/>
      <c r="C385" s="157" t="s">
        <v>566</v>
      </c>
      <c r="D385" s="157" t="s">
        <v>167</v>
      </c>
      <c r="E385" s="158" t="s">
        <v>567</v>
      </c>
      <c r="F385" s="159" t="s">
        <v>568</v>
      </c>
      <c r="G385" s="160" t="s">
        <v>170</v>
      </c>
      <c r="H385" s="161">
        <v>3250</v>
      </c>
      <c r="I385" s="162"/>
      <c r="J385" s="163">
        <f>ROUND(I385*H385,2)</f>
        <v>0</v>
      </c>
      <c r="K385" s="159" t="s">
        <v>1</v>
      </c>
      <c r="L385" s="34"/>
      <c r="M385" s="164" t="s">
        <v>1</v>
      </c>
      <c r="N385" s="165" t="s">
        <v>41</v>
      </c>
      <c r="O385" s="59"/>
      <c r="P385" s="166">
        <f>O385*H385</f>
        <v>0</v>
      </c>
      <c r="Q385" s="166">
        <v>0</v>
      </c>
      <c r="R385" s="166">
        <f>Q385*H385</f>
        <v>0</v>
      </c>
      <c r="S385" s="166">
        <v>0</v>
      </c>
      <c r="T385" s="167">
        <f>S385*H385</f>
        <v>0</v>
      </c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R385" s="168" t="s">
        <v>265</v>
      </c>
      <c r="AT385" s="168" t="s">
        <v>167</v>
      </c>
      <c r="AU385" s="168" t="s">
        <v>86</v>
      </c>
      <c r="AY385" s="17" t="s">
        <v>164</v>
      </c>
      <c r="BE385" s="102">
        <f>IF(N385="základní",J385,0)</f>
        <v>0</v>
      </c>
      <c r="BF385" s="102">
        <f>IF(N385="snížená",J385,0)</f>
        <v>0</v>
      </c>
      <c r="BG385" s="102">
        <f>IF(N385="zákl. přenesená",J385,0)</f>
        <v>0</v>
      </c>
      <c r="BH385" s="102">
        <f>IF(N385="sníž. přenesená",J385,0)</f>
        <v>0</v>
      </c>
      <c r="BI385" s="102">
        <f>IF(N385="nulová",J385,0)</f>
        <v>0</v>
      </c>
      <c r="BJ385" s="17" t="s">
        <v>84</v>
      </c>
      <c r="BK385" s="102">
        <f>ROUND(I385*H385,2)</f>
        <v>0</v>
      </c>
      <c r="BL385" s="17" t="s">
        <v>265</v>
      </c>
      <c r="BM385" s="168" t="s">
        <v>569</v>
      </c>
    </row>
    <row r="386" spans="1:65" s="13" customFormat="1" ht="11.25">
      <c r="B386" s="174"/>
      <c r="D386" s="175" t="s">
        <v>176</v>
      </c>
      <c r="E386" s="176" t="s">
        <v>1</v>
      </c>
      <c r="F386" s="177" t="s">
        <v>538</v>
      </c>
      <c r="H386" s="178">
        <v>1500</v>
      </c>
      <c r="I386" s="179"/>
      <c r="L386" s="174"/>
      <c r="M386" s="180"/>
      <c r="N386" s="181"/>
      <c r="O386" s="181"/>
      <c r="P386" s="181"/>
      <c r="Q386" s="181"/>
      <c r="R386" s="181"/>
      <c r="S386" s="181"/>
      <c r="T386" s="182"/>
      <c r="AT386" s="176" t="s">
        <v>176</v>
      </c>
      <c r="AU386" s="176" t="s">
        <v>86</v>
      </c>
      <c r="AV386" s="13" t="s">
        <v>86</v>
      </c>
      <c r="AW386" s="13" t="s">
        <v>31</v>
      </c>
      <c r="AX386" s="13" t="s">
        <v>76</v>
      </c>
      <c r="AY386" s="176" t="s">
        <v>164</v>
      </c>
    </row>
    <row r="387" spans="1:65" s="13" customFormat="1" ht="11.25">
      <c r="B387" s="174"/>
      <c r="D387" s="175" t="s">
        <v>176</v>
      </c>
      <c r="E387" s="176" t="s">
        <v>1</v>
      </c>
      <c r="F387" s="177" t="s">
        <v>539</v>
      </c>
      <c r="H387" s="178">
        <v>1750</v>
      </c>
      <c r="I387" s="179"/>
      <c r="L387" s="174"/>
      <c r="M387" s="180"/>
      <c r="N387" s="181"/>
      <c r="O387" s="181"/>
      <c r="P387" s="181"/>
      <c r="Q387" s="181"/>
      <c r="R387" s="181"/>
      <c r="S387" s="181"/>
      <c r="T387" s="182"/>
      <c r="AT387" s="176" t="s">
        <v>176</v>
      </c>
      <c r="AU387" s="176" t="s">
        <v>86</v>
      </c>
      <c r="AV387" s="13" t="s">
        <v>86</v>
      </c>
      <c r="AW387" s="13" t="s">
        <v>31</v>
      </c>
      <c r="AX387" s="13" t="s">
        <v>76</v>
      </c>
      <c r="AY387" s="176" t="s">
        <v>164</v>
      </c>
    </row>
    <row r="388" spans="1:65" s="14" customFormat="1" ht="11.25">
      <c r="B388" s="183"/>
      <c r="D388" s="175" t="s">
        <v>176</v>
      </c>
      <c r="E388" s="184" t="s">
        <v>1</v>
      </c>
      <c r="F388" s="185" t="s">
        <v>187</v>
      </c>
      <c r="H388" s="186">
        <v>3250</v>
      </c>
      <c r="I388" s="187"/>
      <c r="L388" s="183"/>
      <c r="M388" s="188"/>
      <c r="N388" s="189"/>
      <c r="O388" s="189"/>
      <c r="P388" s="189"/>
      <c r="Q388" s="189"/>
      <c r="R388" s="189"/>
      <c r="S388" s="189"/>
      <c r="T388" s="190"/>
      <c r="AT388" s="184" t="s">
        <v>176</v>
      </c>
      <c r="AU388" s="184" t="s">
        <v>86</v>
      </c>
      <c r="AV388" s="14" t="s">
        <v>172</v>
      </c>
      <c r="AW388" s="14" t="s">
        <v>31</v>
      </c>
      <c r="AX388" s="14" t="s">
        <v>84</v>
      </c>
      <c r="AY388" s="184" t="s">
        <v>164</v>
      </c>
    </row>
    <row r="389" spans="1:65" s="2" customFormat="1" ht="37.9" customHeight="1">
      <c r="A389" s="33"/>
      <c r="B389" s="156"/>
      <c r="C389" s="157" t="s">
        <v>570</v>
      </c>
      <c r="D389" s="157" t="s">
        <v>167</v>
      </c>
      <c r="E389" s="158" t="s">
        <v>571</v>
      </c>
      <c r="F389" s="159" t="s">
        <v>572</v>
      </c>
      <c r="G389" s="160" t="s">
        <v>170</v>
      </c>
      <c r="H389" s="161">
        <v>3250</v>
      </c>
      <c r="I389" s="162"/>
      <c r="J389" s="163">
        <f>ROUND(I389*H389,2)</f>
        <v>0</v>
      </c>
      <c r="K389" s="159" t="s">
        <v>1</v>
      </c>
      <c r="L389" s="34"/>
      <c r="M389" s="164" t="s">
        <v>1</v>
      </c>
      <c r="N389" s="165" t="s">
        <v>41</v>
      </c>
      <c r="O389" s="59"/>
      <c r="P389" s="166">
        <f>O389*H389</f>
        <v>0</v>
      </c>
      <c r="Q389" s="166">
        <v>1.0000000000000001E-5</v>
      </c>
      <c r="R389" s="166">
        <f>Q389*H389</f>
        <v>3.2500000000000001E-2</v>
      </c>
      <c r="S389" s="166">
        <v>0</v>
      </c>
      <c r="T389" s="167">
        <f>S389*H389</f>
        <v>0</v>
      </c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R389" s="168" t="s">
        <v>265</v>
      </c>
      <c r="AT389" s="168" t="s">
        <v>167</v>
      </c>
      <c r="AU389" s="168" t="s">
        <v>86</v>
      </c>
      <c r="AY389" s="17" t="s">
        <v>164</v>
      </c>
      <c r="BE389" s="102">
        <f>IF(N389="základní",J389,0)</f>
        <v>0</v>
      </c>
      <c r="BF389" s="102">
        <f>IF(N389="snížená",J389,0)</f>
        <v>0</v>
      </c>
      <c r="BG389" s="102">
        <f>IF(N389="zákl. přenesená",J389,0)</f>
        <v>0</v>
      </c>
      <c r="BH389" s="102">
        <f>IF(N389="sníž. přenesená",J389,0)</f>
        <v>0</v>
      </c>
      <c r="BI389" s="102">
        <f>IF(N389="nulová",J389,0)</f>
        <v>0</v>
      </c>
      <c r="BJ389" s="17" t="s">
        <v>84</v>
      </c>
      <c r="BK389" s="102">
        <f>ROUND(I389*H389,2)</f>
        <v>0</v>
      </c>
      <c r="BL389" s="17" t="s">
        <v>265</v>
      </c>
      <c r="BM389" s="168" t="s">
        <v>573</v>
      </c>
    </row>
    <row r="390" spans="1:65" s="13" customFormat="1" ht="11.25">
      <c r="B390" s="174"/>
      <c r="D390" s="175" t="s">
        <v>176</v>
      </c>
      <c r="E390" s="176" t="s">
        <v>1</v>
      </c>
      <c r="F390" s="177" t="s">
        <v>538</v>
      </c>
      <c r="H390" s="178">
        <v>1500</v>
      </c>
      <c r="I390" s="179"/>
      <c r="L390" s="174"/>
      <c r="M390" s="180"/>
      <c r="N390" s="181"/>
      <c r="O390" s="181"/>
      <c r="P390" s="181"/>
      <c r="Q390" s="181"/>
      <c r="R390" s="181"/>
      <c r="S390" s="181"/>
      <c r="T390" s="182"/>
      <c r="AT390" s="176" t="s">
        <v>176</v>
      </c>
      <c r="AU390" s="176" t="s">
        <v>86</v>
      </c>
      <c r="AV390" s="13" t="s">
        <v>86</v>
      </c>
      <c r="AW390" s="13" t="s">
        <v>31</v>
      </c>
      <c r="AX390" s="13" t="s">
        <v>76</v>
      </c>
      <c r="AY390" s="176" t="s">
        <v>164</v>
      </c>
    </row>
    <row r="391" spans="1:65" s="13" customFormat="1" ht="11.25">
      <c r="B391" s="174"/>
      <c r="D391" s="175" t="s">
        <v>176</v>
      </c>
      <c r="E391" s="176" t="s">
        <v>1</v>
      </c>
      <c r="F391" s="177" t="s">
        <v>539</v>
      </c>
      <c r="H391" s="178">
        <v>1750</v>
      </c>
      <c r="I391" s="179"/>
      <c r="L391" s="174"/>
      <c r="M391" s="180"/>
      <c r="N391" s="181"/>
      <c r="O391" s="181"/>
      <c r="P391" s="181"/>
      <c r="Q391" s="181"/>
      <c r="R391" s="181"/>
      <c r="S391" s="181"/>
      <c r="T391" s="182"/>
      <c r="AT391" s="176" t="s">
        <v>176</v>
      </c>
      <c r="AU391" s="176" t="s">
        <v>86</v>
      </c>
      <c r="AV391" s="13" t="s">
        <v>86</v>
      </c>
      <c r="AW391" s="13" t="s">
        <v>31</v>
      </c>
      <c r="AX391" s="13" t="s">
        <v>76</v>
      </c>
      <c r="AY391" s="176" t="s">
        <v>164</v>
      </c>
    </row>
    <row r="392" spans="1:65" s="14" customFormat="1" ht="11.25">
      <c r="B392" s="183"/>
      <c r="D392" s="175" t="s">
        <v>176</v>
      </c>
      <c r="E392" s="184" t="s">
        <v>1</v>
      </c>
      <c r="F392" s="185" t="s">
        <v>187</v>
      </c>
      <c r="H392" s="186">
        <v>3250</v>
      </c>
      <c r="I392" s="187"/>
      <c r="L392" s="183"/>
      <c r="M392" s="188"/>
      <c r="N392" s="189"/>
      <c r="O392" s="189"/>
      <c r="P392" s="189"/>
      <c r="Q392" s="189"/>
      <c r="R392" s="189"/>
      <c r="S392" s="189"/>
      <c r="T392" s="190"/>
      <c r="AT392" s="184" t="s">
        <v>176</v>
      </c>
      <c r="AU392" s="184" t="s">
        <v>86</v>
      </c>
      <c r="AV392" s="14" t="s">
        <v>172</v>
      </c>
      <c r="AW392" s="14" t="s">
        <v>31</v>
      </c>
      <c r="AX392" s="14" t="s">
        <v>84</v>
      </c>
      <c r="AY392" s="184" t="s">
        <v>164</v>
      </c>
    </row>
    <row r="393" spans="1:65" s="12" customFormat="1" ht="22.9" customHeight="1">
      <c r="B393" s="143"/>
      <c r="D393" s="144" t="s">
        <v>75</v>
      </c>
      <c r="E393" s="154" t="s">
        <v>574</v>
      </c>
      <c r="F393" s="154" t="s">
        <v>575</v>
      </c>
      <c r="I393" s="146"/>
      <c r="J393" s="155">
        <f>BK393</f>
        <v>0</v>
      </c>
      <c r="L393" s="143"/>
      <c r="M393" s="148"/>
      <c r="N393" s="149"/>
      <c r="O393" s="149"/>
      <c r="P393" s="150">
        <f>SUM(P394:P415)</f>
        <v>0</v>
      </c>
      <c r="Q393" s="149"/>
      <c r="R393" s="150">
        <f>SUM(R394:R415)</f>
        <v>0.20703799999999997</v>
      </c>
      <c r="S393" s="149"/>
      <c r="T393" s="151">
        <f>SUM(T394:T415)</f>
        <v>0</v>
      </c>
      <c r="AR393" s="144" t="s">
        <v>86</v>
      </c>
      <c r="AT393" s="152" t="s">
        <v>75</v>
      </c>
      <c r="AU393" s="152" t="s">
        <v>84</v>
      </c>
      <c r="AY393" s="144" t="s">
        <v>164</v>
      </c>
      <c r="BK393" s="153">
        <f>SUM(BK394:BK415)</f>
        <v>0</v>
      </c>
    </row>
    <row r="394" spans="1:65" s="2" customFormat="1" ht="16.5" customHeight="1">
      <c r="A394" s="33"/>
      <c r="B394" s="156"/>
      <c r="C394" s="157" t="s">
        <v>576</v>
      </c>
      <c r="D394" s="157" t="s">
        <v>167</v>
      </c>
      <c r="E394" s="158" t="s">
        <v>577</v>
      </c>
      <c r="F394" s="159" t="s">
        <v>578</v>
      </c>
      <c r="G394" s="160" t="s">
        <v>170</v>
      </c>
      <c r="H394" s="161">
        <v>159.26</v>
      </c>
      <c r="I394" s="162"/>
      <c r="J394" s="163">
        <f>ROUND(I394*H394,2)</f>
        <v>0</v>
      </c>
      <c r="K394" s="159" t="s">
        <v>1</v>
      </c>
      <c r="L394" s="34"/>
      <c r="M394" s="164" t="s">
        <v>1</v>
      </c>
      <c r="N394" s="165" t="s">
        <v>41</v>
      </c>
      <c r="O394" s="59"/>
      <c r="P394" s="166">
        <f>O394*H394</f>
        <v>0</v>
      </c>
      <c r="Q394" s="166">
        <v>0</v>
      </c>
      <c r="R394" s="166">
        <f>Q394*H394</f>
        <v>0</v>
      </c>
      <c r="S394" s="166">
        <v>0</v>
      </c>
      <c r="T394" s="167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68" t="s">
        <v>265</v>
      </c>
      <c r="AT394" s="168" t="s">
        <v>167</v>
      </c>
      <c r="AU394" s="168" t="s">
        <v>86</v>
      </c>
      <c r="AY394" s="17" t="s">
        <v>164</v>
      </c>
      <c r="BE394" s="102">
        <f>IF(N394="základní",J394,0)</f>
        <v>0</v>
      </c>
      <c r="BF394" s="102">
        <f>IF(N394="snížená",J394,0)</f>
        <v>0</v>
      </c>
      <c r="BG394" s="102">
        <f>IF(N394="zákl. přenesená",J394,0)</f>
        <v>0</v>
      </c>
      <c r="BH394" s="102">
        <f>IF(N394="sníž. přenesená",J394,0)</f>
        <v>0</v>
      </c>
      <c r="BI394" s="102">
        <f>IF(N394="nulová",J394,0)</f>
        <v>0</v>
      </c>
      <c r="BJ394" s="17" t="s">
        <v>84</v>
      </c>
      <c r="BK394" s="102">
        <f>ROUND(I394*H394,2)</f>
        <v>0</v>
      </c>
      <c r="BL394" s="17" t="s">
        <v>265</v>
      </c>
      <c r="BM394" s="168" t="s">
        <v>579</v>
      </c>
    </row>
    <row r="395" spans="1:65" s="2" customFormat="1" ht="37.9" customHeight="1">
      <c r="A395" s="33"/>
      <c r="B395" s="156"/>
      <c r="C395" s="157" t="s">
        <v>580</v>
      </c>
      <c r="D395" s="157" t="s">
        <v>167</v>
      </c>
      <c r="E395" s="158" t="s">
        <v>581</v>
      </c>
      <c r="F395" s="159" t="s">
        <v>582</v>
      </c>
      <c r="G395" s="160" t="s">
        <v>170</v>
      </c>
      <c r="H395" s="161">
        <v>159.26</v>
      </c>
      <c r="I395" s="162"/>
      <c r="J395" s="163">
        <f>ROUND(I395*H395,2)</f>
        <v>0</v>
      </c>
      <c r="K395" s="159" t="s">
        <v>1</v>
      </c>
      <c r="L395" s="34"/>
      <c r="M395" s="164" t="s">
        <v>1</v>
      </c>
      <c r="N395" s="165" t="s">
        <v>41</v>
      </c>
      <c r="O395" s="59"/>
      <c r="P395" s="166">
        <f>O395*H395</f>
        <v>0</v>
      </c>
      <c r="Q395" s="166">
        <v>0</v>
      </c>
      <c r="R395" s="166">
        <f>Q395*H395</f>
        <v>0</v>
      </c>
      <c r="S395" s="166">
        <v>0</v>
      </c>
      <c r="T395" s="167">
        <f>S395*H395</f>
        <v>0</v>
      </c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R395" s="168" t="s">
        <v>265</v>
      </c>
      <c r="AT395" s="168" t="s">
        <v>167</v>
      </c>
      <c r="AU395" s="168" t="s">
        <v>86</v>
      </c>
      <c r="AY395" s="17" t="s">
        <v>164</v>
      </c>
      <c r="BE395" s="102">
        <f>IF(N395="základní",J395,0)</f>
        <v>0</v>
      </c>
      <c r="BF395" s="102">
        <f>IF(N395="snížená",J395,0)</f>
        <v>0</v>
      </c>
      <c r="BG395" s="102">
        <f>IF(N395="zákl. přenesená",J395,0)</f>
        <v>0</v>
      </c>
      <c r="BH395" s="102">
        <f>IF(N395="sníž. přenesená",J395,0)</f>
        <v>0</v>
      </c>
      <c r="BI395" s="102">
        <f>IF(N395="nulová",J395,0)</f>
        <v>0</v>
      </c>
      <c r="BJ395" s="17" t="s">
        <v>84</v>
      </c>
      <c r="BK395" s="102">
        <f>ROUND(I395*H395,2)</f>
        <v>0</v>
      </c>
      <c r="BL395" s="17" t="s">
        <v>265</v>
      </c>
      <c r="BM395" s="168" t="s">
        <v>583</v>
      </c>
    </row>
    <row r="396" spans="1:65" s="15" customFormat="1" ht="11.25">
      <c r="B396" s="191"/>
      <c r="D396" s="175" t="s">
        <v>176</v>
      </c>
      <c r="E396" s="192" t="s">
        <v>1</v>
      </c>
      <c r="F396" s="193" t="s">
        <v>205</v>
      </c>
      <c r="H396" s="192" t="s">
        <v>1</v>
      </c>
      <c r="I396" s="194"/>
      <c r="L396" s="191"/>
      <c r="M396" s="195"/>
      <c r="N396" s="196"/>
      <c r="O396" s="196"/>
      <c r="P396" s="196"/>
      <c r="Q396" s="196"/>
      <c r="R396" s="196"/>
      <c r="S396" s="196"/>
      <c r="T396" s="197"/>
      <c r="AT396" s="192" t="s">
        <v>176</v>
      </c>
      <c r="AU396" s="192" t="s">
        <v>86</v>
      </c>
      <c r="AV396" s="15" t="s">
        <v>84</v>
      </c>
      <c r="AW396" s="15" t="s">
        <v>31</v>
      </c>
      <c r="AX396" s="15" t="s">
        <v>76</v>
      </c>
      <c r="AY396" s="192" t="s">
        <v>164</v>
      </c>
    </row>
    <row r="397" spans="1:65" s="13" customFormat="1" ht="11.25">
      <c r="B397" s="174"/>
      <c r="D397" s="175" t="s">
        <v>176</v>
      </c>
      <c r="E397" s="176" t="s">
        <v>1</v>
      </c>
      <c r="F397" s="177" t="s">
        <v>584</v>
      </c>
      <c r="H397" s="178">
        <v>5.4</v>
      </c>
      <c r="I397" s="179"/>
      <c r="L397" s="174"/>
      <c r="M397" s="180"/>
      <c r="N397" s="181"/>
      <c r="O397" s="181"/>
      <c r="P397" s="181"/>
      <c r="Q397" s="181"/>
      <c r="R397" s="181"/>
      <c r="S397" s="181"/>
      <c r="T397" s="182"/>
      <c r="AT397" s="176" t="s">
        <v>176</v>
      </c>
      <c r="AU397" s="176" t="s">
        <v>86</v>
      </c>
      <c r="AV397" s="13" t="s">
        <v>86</v>
      </c>
      <c r="AW397" s="13" t="s">
        <v>31</v>
      </c>
      <c r="AX397" s="13" t="s">
        <v>76</v>
      </c>
      <c r="AY397" s="176" t="s">
        <v>164</v>
      </c>
    </row>
    <row r="398" spans="1:65" s="13" customFormat="1" ht="11.25">
      <c r="B398" s="174"/>
      <c r="D398" s="175" t="s">
        <v>176</v>
      </c>
      <c r="E398" s="176" t="s">
        <v>1</v>
      </c>
      <c r="F398" s="177" t="s">
        <v>585</v>
      </c>
      <c r="H398" s="178">
        <v>9</v>
      </c>
      <c r="I398" s="179"/>
      <c r="L398" s="174"/>
      <c r="M398" s="180"/>
      <c r="N398" s="181"/>
      <c r="O398" s="181"/>
      <c r="P398" s="181"/>
      <c r="Q398" s="181"/>
      <c r="R398" s="181"/>
      <c r="S398" s="181"/>
      <c r="T398" s="182"/>
      <c r="AT398" s="176" t="s">
        <v>176</v>
      </c>
      <c r="AU398" s="176" t="s">
        <v>86</v>
      </c>
      <c r="AV398" s="13" t="s">
        <v>86</v>
      </c>
      <c r="AW398" s="13" t="s">
        <v>31</v>
      </c>
      <c r="AX398" s="13" t="s">
        <v>76</v>
      </c>
      <c r="AY398" s="176" t="s">
        <v>164</v>
      </c>
    </row>
    <row r="399" spans="1:65" s="13" customFormat="1" ht="11.25">
      <c r="B399" s="174"/>
      <c r="D399" s="175" t="s">
        <v>176</v>
      </c>
      <c r="E399" s="176" t="s">
        <v>1</v>
      </c>
      <c r="F399" s="177" t="s">
        <v>586</v>
      </c>
      <c r="H399" s="178">
        <v>12</v>
      </c>
      <c r="I399" s="179"/>
      <c r="L399" s="174"/>
      <c r="M399" s="180"/>
      <c r="N399" s="181"/>
      <c r="O399" s="181"/>
      <c r="P399" s="181"/>
      <c r="Q399" s="181"/>
      <c r="R399" s="181"/>
      <c r="S399" s="181"/>
      <c r="T399" s="182"/>
      <c r="AT399" s="176" t="s">
        <v>176</v>
      </c>
      <c r="AU399" s="176" t="s">
        <v>86</v>
      </c>
      <c r="AV399" s="13" t="s">
        <v>86</v>
      </c>
      <c r="AW399" s="13" t="s">
        <v>31</v>
      </c>
      <c r="AX399" s="13" t="s">
        <v>76</v>
      </c>
      <c r="AY399" s="176" t="s">
        <v>164</v>
      </c>
    </row>
    <row r="400" spans="1:65" s="13" customFormat="1" ht="11.25">
      <c r="B400" s="174"/>
      <c r="D400" s="175" t="s">
        <v>176</v>
      </c>
      <c r="E400" s="176" t="s">
        <v>1</v>
      </c>
      <c r="F400" s="177" t="s">
        <v>587</v>
      </c>
      <c r="H400" s="178">
        <v>9.6</v>
      </c>
      <c r="I400" s="179"/>
      <c r="L400" s="174"/>
      <c r="M400" s="180"/>
      <c r="N400" s="181"/>
      <c r="O400" s="181"/>
      <c r="P400" s="181"/>
      <c r="Q400" s="181"/>
      <c r="R400" s="181"/>
      <c r="S400" s="181"/>
      <c r="T400" s="182"/>
      <c r="AT400" s="176" t="s">
        <v>176</v>
      </c>
      <c r="AU400" s="176" t="s">
        <v>86</v>
      </c>
      <c r="AV400" s="13" t="s">
        <v>86</v>
      </c>
      <c r="AW400" s="13" t="s">
        <v>31</v>
      </c>
      <c r="AX400" s="13" t="s">
        <v>76</v>
      </c>
      <c r="AY400" s="176" t="s">
        <v>164</v>
      </c>
    </row>
    <row r="401" spans="1:65" s="13" customFormat="1" ht="11.25">
      <c r="B401" s="174"/>
      <c r="D401" s="175" t="s">
        <v>176</v>
      </c>
      <c r="E401" s="176" t="s">
        <v>1</v>
      </c>
      <c r="F401" s="177" t="s">
        <v>588</v>
      </c>
      <c r="H401" s="178">
        <v>4.7</v>
      </c>
      <c r="I401" s="179"/>
      <c r="L401" s="174"/>
      <c r="M401" s="180"/>
      <c r="N401" s="181"/>
      <c r="O401" s="181"/>
      <c r="P401" s="181"/>
      <c r="Q401" s="181"/>
      <c r="R401" s="181"/>
      <c r="S401" s="181"/>
      <c r="T401" s="182"/>
      <c r="AT401" s="176" t="s">
        <v>176</v>
      </c>
      <c r="AU401" s="176" t="s">
        <v>86</v>
      </c>
      <c r="AV401" s="13" t="s">
        <v>86</v>
      </c>
      <c r="AW401" s="13" t="s">
        <v>31</v>
      </c>
      <c r="AX401" s="13" t="s">
        <v>76</v>
      </c>
      <c r="AY401" s="176" t="s">
        <v>164</v>
      </c>
    </row>
    <row r="402" spans="1:65" s="13" customFormat="1" ht="11.25">
      <c r="B402" s="174"/>
      <c r="D402" s="175" t="s">
        <v>176</v>
      </c>
      <c r="E402" s="176" t="s">
        <v>1</v>
      </c>
      <c r="F402" s="177" t="s">
        <v>589</v>
      </c>
      <c r="H402" s="178">
        <v>0.72</v>
      </c>
      <c r="I402" s="179"/>
      <c r="L402" s="174"/>
      <c r="M402" s="180"/>
      <c r="N402" s="181"/>
      <c r="O402" s="181"/>
      <c r="P402" s="181"/>
      <c r="Q402" s="181"/>
      <c r="R402" s="181"/>
      <c r="S402" s="181"/>
      <c r="T402" s="182"/>
      <c r="AT402" s="176" t="s">
        <v>176</v>
      </c>
      <c r="AU402" s="176" t="s">
        <v>86</v>
      </c>
      <c r="AV402" s="13" t="s">
        <v>86</v>
      </c>
      <c r="AW402" s="13" t="s">
        <v>31</v>
      </c>
      <c r="AX402" s="13" t="s">
        <v>76</v>
      </c>
      <c r="AY402" s="176" t="s">
        <v>164</v>
      </c>
    </row>
    <row r="403" spans="1:65" s="13" customFormat="1" ht="11.25">
      <c r="B403" s="174"/>
      <c r="D403" s="175" t="s">
        <v>176</v>
      </c>
      <c r="E403" s="176" t="s">
        <v>1</v>
      </c>
      <c r="F403" s="177" t="s">
        <v>590</v>
      </c>
      <c r="H403" s="178">
        <v>4.32</v>
      </c>
      <c r="I403" s="179"/>
      <c r="L403" s="174"/>
      <c r="M403" s="180"/>
      <c r="N403" s="181"/>
      <c r="O403" s="181"/>
      <c r="P403" s="181"/>
      <c r="Q403" s="181"/>
      <c r="R403" s="181"/>
      <c r="S403" s="181"/>
      <c r="T403" s="182"/>
      <c r="AT403" s="176" t="s">
        <v>176</v>
      </c>
      <c r="AU403" s="176" t="s">
        <v>86</v>
      </c>
      <c r="AV403" s="13" t="s">
        <v>86</v>
      </c>
      <c r="AW403" s="13" t="s">
        <v>31</v>
      </c>
      <c r="AX403" s="13" t="s">
        <v>76</v>
      </c>
      <c r="AY403" s="176" t="s">
        <v>164</v>
      </c>
    </row>
    <row r="404" spans="1:65" s="13" customFormat="1" ht="11.25">
      <c r="B404" s="174"/>
      <c r="D404" s="175" t="s">
        <v>176</v>
      </c>
      <c r="E404" s="176" t="s">
        <v>1</v>
      </c>
      <c r="F404" s="177" t="s">
        <v>591</v>
      </c>
      <c r="H404" s="178">
        <v>4.32</v>
      </c>
      <c r="I404" s="179"/>
      <c r="L404" s="174"/>
      <c r="M404" s="180"/>
      <c r="N404" s="181"/>
      <c r="O404" s="181"/>
      <c r="P404" s="181"/>
      <c r="Q404" s="181"/>
      <c r="R404" s="181"/>
      <c r="S404" s="181"/>
      <c r="T404" s="182"/>
      <c r="AT404" s="176" t="s">
        <v>176</v>
      </c>
      <c r="AU404" s="176" t="s">
        <v>86</v>
      </c>
      <c r="AV404" s="13" t="s">
        <v>86</v>
      </c>
      <c r="AW404" s="13" t="s">
        <v>31</v>
      </c>
      <c r="AX404" s="13" t="s">
        <v>76</v>
      </c>
      <c r="AY404" s="176" t="s">
        <v>164</v>
      </c>
    </row>
    <row r="405" spans="1:65" s="15" customFormat="1" ht="11.25">
      <c r="B405" s="191"/>
      <c r="D405" s="175" t="s">
        <v>176</v>
      </c>
      <c r="E405" s="192" t="s">
        <v>1</v>
      </c>
      <c r="F405" s="193" t="s">
        <v>509</v>
      </c>
      <c r="H405" s="192" t="s">
        <v>1</v>
      </c>
      <c r="I405" s="194"/>
      <c r="L405" s="191"/>
      <c r="M405" s="195"/>
      <c r="N405" s="196"/>
      <c r="O405" s="196"/>
      <c r="P405" s="196"/>
      <c r="Q405" s="196"/>
      <c r="R405" s="196"/>
      <c r="S405" s="196"/>
      <c r="T405" s="197"/>
      <c r="AT405" s="192" t="s">
        <v>176</v>
      </c>
      <c r="AU405" s="192" t="s">
        <v>86</v>
      </c>
      <c r="AV405" s="15" t="s">
        <v>84</v>
      </c>
      <c r="AW405" s="15" t="s">
        <v>31</v>
      </c>
      <c r="AX405" s="15" t="s">
        <v>76</v>
      </c>
      <c r="AY405" s="192" t="s">
        <v>164</v>
      </c>
    </row>
    <row r="406" spans="1:65" s="13" customFormat="1" ht="11.25">
      <c r="B406" s="174"/>
      <c r="D406" s="175" t="s">
        <v>176</v>
      </c>
      <c r="E406" s="176" t="s">
        <v>1</v>
      </c>
      <c r="F406" s="177" t="s">
        <v>592</v>
      </c>
      <c r="H406" s="178">
        <v>15.6</v>
      </c>
      <c r="I406" s="179"/>
      <c r="L406" s="174"/>
      <c r="M406" s="180"/>
      <c r="N406" s="181"/>
      <c r="O406" s="181"/>
      <c r="P406" s="181"/>
      <c r="Q406" s="181"/>
      <c r="R406" s="181"/>
      <c r="S406" s="181"/>
      <c r="T406" s="182"/>
      <c r="AT406" s="176" t="s">
        <v>176</v>
      </c>
      <c r="AU406" s="176" t="s">
        <v>86</v>
      </c>
      <c r="AV406" s="13" t="s">
        <v>86</v>
      </c>
      <c r="AW406" s="13" t="s">
        <v>31</v>
      </c>
      <c r="AX406" s="13" t="s">
        <v>76</v>
      </c>
      <c r="AY406" s="176" t="s">
        <v>164</v>
      </c>
    </row>
    <row r="407" spans="1:65" s="13" customFormat="1" ht="11.25">
      <c r="B407" s="174"/>
      <c r="D407" s="175" t="s">
        <v>176</v>
      </c>
      <c r="E407" s="176" t="s">
        <v>1</v>
      </c>
      <c r="F407" s="177" t="s">
        <v>593</v>
      </c>
      <c r="H407" s="178">
        <v>19.2</v>
      </c>
      <c r="I407" s="179"/>
      <c r="L407" s="174"/>
      <c r="M407" s="180"/>
      <c r="N407" s="181"/>
      <c r="O407" s="181"/>
      <c r="P407" s="181"/>
      <c r="Q407" s="181"/>
      <c r="R407" s="181"/>
      <c r="S407" s="181"/>
      <c r="T407" s="182"/>
      <c r="AT407" s="176" t="s">
        <v>176</v>
      </c>
      <c r="AU407" s="176" t="s">
        <v>86</v>
      </c>
      <c r="AV407" s="13" t="s">
        <v>86</v>
      </c>
      <c r="AW407" s="13" t="s">
        <v>31</v>
      </c>
      <c r="AX407" s="13" t="s">
        <v>76</v>
      </c>
      <c r="AY407" s="176" t="s">
        <v>164</v>
      </c>
    </row>
    <row r="408" spans="1:65" s="13" customFormat="1" ht="11.25">
      <c r="B408" s="174"/>
      <c r="D408" s="175" t="s">
        <v>176</v>
      </c>
      <c r="E408" s="176" t="s">
        <v>1</v>
      </c>
      <c r="F408" s="177" t="s">
        <v>594</v>
      </c>
      <c r="H408" s="178">
        <v>12</v>
      </c>
      <c r="I408" s="179"/>
      <c r="L408" s="174"/>
      <c r="M408" s="180"/>
      <c r="N408" s="181"/>
      <c r="O408" s="181"/>
      <c r="P408" s="181"/>
      <c r="Q408" s="181"/>
      <c r="R408" s="181"/>
      <c r="S408" s="181"/>
      <c r="T408" s="182"/>
      <c r="AT408" s="176" t="s">
        <v>176</v>
      </c>
      <c r="AU408" s="176" t="s">
        <v>86</v>
      </c>
      <c r="AV408" s="13" t="s">
        <v>86</v>
      </c>
      <c r="AW408" s="13" t="s">
        <v>31</v>
      </c>
      <c r="AX408" s="13" t="s">
        <v>76</v>
      </c>
      <c r="AY408" s="176" t="s">
        <v>164</v>
      </c>
    </row>
    <row r="409" spans="1:65" s="13" customFormat="1" ht="11.25">
      <c r="B409" s="174"/>
      <c r="D409" s="175" t="s">
        <v>176</v>
      </c>
      <c r="E409" s="176" t="s">
        <v>1</v>
      </c>
      <c r="F409" s="177" t="s">
        <v>595</v>
      </c>
      <c r="H409" s="178">
        <v>19.2</v>
      </c>
      <c r="I409" s="179"/>
      <c r="L409" s="174"/>
      <c r="M409" s="180"/>
      <c r="N409" s="181"/>
      <c r="O409" s="181"/>
      <c r="P409" s="181"/>
      <c r="Q409" s="181"/>
      <c r="R409" s="181"/>
      <c r="S409" s="181"/>
      <c r="T409" s="182"/>
      <c r="AT409" s="176" t="s">
        <v>176</v>
      </c>
      <c r="AU409" s="176" t="s">
        <v>86</v>
      </c>
      <c r="AV409" s="13" t="s">
        <v>86</v>
      </c>
      <c r="AW409" s="13" t="s">
        <v>31</v>
      </c>
      <c r="AX409" s="13" t="s">
        <v>76</v>
      </c>
      <c r="AY409" s="176" t="s">
        <v>164</v>
      </c>
    </row>
    <row r="410" spans="1:65" s="13" customFormat="1" ht="11.25">
      <c r="B410" s="174"/>
      <c r="D410" s="175" t="s">
        <v>176</v>
      </c>
      <c r="E410" s="176" t="s">
        <v>1</v>
      </c>
      <c r="F410" s="177" t="s">
        <v>596</v>
      </c>
      <c r="H410" s="178">
        <v>4.8</v>
      </c>
      <c r="I410" s="179"/>
      <c r="L410" s="174"/>
      <c r="M410" s="180"/>
      <c r="N410" s="181"/>
      <c r="O410" s="181"/>
      <c r="P410" s="181"/>
      <c r="Q410" s="181"/>
      <c r="R410" s="181"/>
      <c r="S410" s="181"/>
      <c r="T410" s="182"/>
      <c r="AT410" s="176" t="s">
        <v>176</v>
      </c>
      <c r="AU410" s="176" t="s">
        <v>86</v>
      </c>
      <c r="AV410" s="13" t="s">
        <v>86</v>
      </c>
      <c r="AW410" s="13" t="s">
        <v>31</v>
      </c>
      <c r="AX410" s="13" t="s">
        <v>76</v>
      </c>
      <c r="AY410" s="176" t="s">
        <v>164</v>
      </c>
    </row>
    <row r="411" spans="1:65" s="13" customFormat="1" ht="11.25">
      <c r="B411" s="174"/>
      <c r="D411" s="175" t="s">
        <v>176</v>
      </c>
      <c r="E411" s="176" t="s">
        <v>1</v>
      </c>
      <c r="F411" s="177" t="s">
        <v>597</v>
      </c>
      <c r="H411" s="178">
        <v>12</v>
      </c>
      <c r="I411" s="179"/>
      <c r="L411" s="174"/>
      <c r="M411" s="180"/>
      <c r="N411" s="181"/>
      <c r="O411" s="181"/>
      <c r="P411" s="181"/>
      <c r="Q411" s="181"/>
      <c r="R411" s="181"/>
      <c r="S411" s="181"/>
      <c r="T411" s="182"/>
      <c r="AT411" s="176" t="s">
        <v>176</v>
      </c>
      <c r="AU411" s="176" t="s">
        <v>86</v>
      </c>
      <c r="AV411" s="13" t="s">
        <v>86</v>
      </c>
      <c r="AW411" s="13" t="s">
        <v>31</v>
      </c>
      <c r="AX411" s="13" t="s">
        <v>76</v>
      </c>
      <c r="AY411" s="176" t="s">
        <v>164</v>
      </c>
    </row>
    <row r="412" spans="1:65" s="13" customFormat="1" ht="11.25">
      <c r="B412" s="174"/>
      <c r="D412" s="175" t="s">
        <v>176</v>
      </c>
      <c r="E412" s="176" t="s">
        <v>1</v>
      </c>
      <c r="F412" s="177" t="s">
        <v>598</v>
      </c>
      <c r="H412" s="178">
        <v>14.4</v>
      </c>
      <c r="I412" s="179"/>
      <c r="L412" s="174"/>
      <c r="M412" s="180"/>
      <c r="N412" s="181"/>
      <c r="O412" s="181"/>
      <c r="P412" s="181"/>
      <c r="Q412" s="181"/>
      <c r="R412" s="181"/>
      <c r="S412" s="181"/>
      <c r="T412" s="182"/>
      <c r="AT412" s="176" t="s">
        <v>176</v>
      </c>
      <c r="AU412" s="176" t="s">
        <v>86</v>
      </c>
      <c r="AV412" s="13" t="s">
        <v>86</v>
      </c>
      <c r="AW412" s="13" t="s">
        <v>31</v>
      </c>
      <c r="AX412" s="13" t="s">
        <v>76</v>
      </c>
      <c r="AY412" s="176" t="s">
        <v>164</v>
      </c>
    </row>
    <row r="413" spans="1:65" s="13" customFormat="1" ht="11.25">
      <c r="B413" s="174"/>
      <c r="D413" s="175" t="s">
        <v>176</v>
      </c>
      <c r="E413" s="176" t="s">
        <v>1</v>
      </c>
      <c r="F413" s="177" t="s">
        <v>597</v>
      </c>
      <c r="H413" s="178">
        <v>12</v>
      </c>
      <c r="I413" s="179"/>
      <c r="L413" s="174"/>
      <c r="M413" s="180"/>
      <c r="N413" s="181"/>
      <c r="O413" s="181"/>
      <c r="P413" s="181"/>
      <c r="Q413" s="181"/>
      <c r="R413" s="181"/>
      <c r="S413" s="181"/>
      <c r="T413" s="182"/>
      <c r="AT413" s="176" t="s">
        <v>176</v>
      </c>
      <c r="AU413" s="176" t="s">
        <v>86</v>
      </c>
      <c r="AV413" s="13" t="s">
        <v>86</v>
      </c>
      <c r="AW413" s="13" t="s">
        <v>31</v>
      </c>
      <c r="AX413" s="13" t="s">
        <v>76</v>
      </c>
      <c r="AY413" s="176" t="s">
        <v>164</v>
      </c>
    </row>
    <row r="414" spans="1:65" s="14" customFormat="1" ht="11.25">
      <c r="B414" s="183"/>
      <c r="D414" s="175" t="s">
        <v>176</v>
      </c>
      <c r="E414" s="184" t="s">
        <v>1</v>
      </c>
      <c r="F414" s="185" t="s">
        <v>187</v>
      </c>
      <c r="H414" s="186">
        <v>159.26000000000002</v>
      </c>
      <c r="I414" s="187"/>
      <c r="L414" s="183"/>
      <c r="M414" s="188"/>
      <c r="N414" s="189"/>
      <c r="O414" s="189"/>
      <c r="P414" s="189"/>
      <c r="Q414" s="189"/>
      <c r="R414" s="189"/>
      <c r="S414" s="189"/>
      <c r="T414" s="190"/>
      <c r="AT414" s="184" t="s">
        <v>176</v>
      </c>
      <c r="AU414" s="184" t="s">
        <v>86</v>
      </c>
      <c r="AV414" s="14" t="s">
        <v>172</v>
      </c>
      <c r="AW414" s="14" t="s">
        <v>31</v>
      </c>
      <c r="AX414" s="14" t="s">
        <v>84</v>
      </c>
      <c r="AY414" s="184" t="s">
        <v>164</v>
      </c>
    </row>
    <row r="415" spans="1:65" s="2" customFormat="1" ht="16.5" customHeight="1">
      <c r="A415" s="33"/>
      <c r="B415" s="156"/>
      <c r="C415" s="198" t="s">
        <v>599</v>
      </c>
      <c r="D415" s="198" t="s">
        <v>248</v>
      </c>
      <c r="E415" s="199" t="s">
        <v>600</v>
      </c>
      <c r="F415" s="200" t="s">
        <v>601</v>
      </c>
      <c r="G415" s="201" t="s">
        <v>170</v>
      </c>
      <c r="H415" s="202">
        <v>159.26</v>
      </c>
      <c r="I415" s="203"/>
      <c r="J415" s="204">
        <f>ROUND(I415*H415,2)</f>
        <v>0</v>
      </c>
      <c r="K415" s="200" t="s">
        <v>1</v>
      </c>
      <c r="L415" s="205"/>
      <c r="M415" s="206" t="s">
        <v>1</v>
      </c>
      <c r="N415" s="207" t="s">
        <v>41</v>
      </c>
      <c r="O415" s="59"/>
      <c r="P415" s="166">
        <f>O415*H415</f>
        <v>0</v>
      </c>
      <c r="Q415" s="166">
        <v>1.2999999999999999E-3</v>
      </c>
      <c r="R415" s="166">
        <f>Q415*H415</f>
        <v>0.20703799999999997</v>
      </c>
      <c r="S415" s="166">
        <v>0</v>
      </c>
      <c r="T415" s="167">
        <f>S415*H415</f>
        <v>0</v>
      </c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R415" s="168" t="s">
        <v>353</v>
      </c>
      <c r="AT415" s="168" t="s">
        <v>248</v>
      </c>
      <c r="AU415" s="168" t="s">
        <v>86</v>
      </c>
      <c r="AY415" s="17" t="s">
        <v>164</v>
      </c>
      <c r="BE415" s="102">
        <f>IF(N415="základní",J415,0)</f>
        <v>0</v>
      </c>
      <c r="BF415" s="102">
        <f>IF(N415="snížená",J415,0)</f>
        <v>0</v>
      </c>
      <c r="BG415" s="102">
        <f>IF(N415="zákl. přenesená",J415,0)</f>
        <v>0</v>
      </c>
      <c r="BH415" s="102">
        <f>IF(N415="sníž. přenesená",J415,0)</f>
        <v>0</v>
      </c>
      <c r="BI415" s="102">
        <f>IF(N415="nulová",J415,0)</f>
        <v>0</v>
      </c>
      <c r="BJ415" s="17" t="s">
        <v>84</v>
      </c>
      <c r="BK415" s="102">
        <f>ROUND(I415*H415,2)</f>
        <v>0</v>
      </c>
      <c r="BL415" s="17" t="s">
        <v>265</v>
      </c>
      <c r="BM415" s="168" t="s">
        <v>602</v>
      </c>
    </row>
    <row r="416" spans="1:65" s="12" customFormat="1" ht="25.9" customHeight="1">
      <c r="B416" s="143"/>
      <c r="D416" s="144" t="s">
        <v>75</v>
      </c>
      <c r="E416" s="145" t="s">
        <v>603</v>
      </c>
      <c r="F416" s="145" t="s">
        <v>604</v>
      </c>
      <c r="I416" s="146"/>
      <c r="J416" s="147">
        <f>BK416</f>
        <v>0</v>
      </c>
      <c r="L416" s="143"/>
      <c r="M416" s="148"/>
      <c r="N416" s="149"/>
      <c r="O416" s="149"/>
      <c r="P416" s="150">
        <f>SUM(P417:P422)</f>
        <v>0</v>
      </c>
      <c r="Q416" s="149"/>
      <c r="R416" s="150">
        <f>SUM(R417:R422)</f>
        <v>0</v>
      </c>
      <c r="S416" s="149"/>
      <c r="T416" s="151">
        <f>SUM(T417:T422)</f>
        <v>0</v>
      </c>
      <c r="AR416" s="144" t="s">
        <v>172</v>
      </c>
      <c r="AT416" s="152" t="s">
        <v>75</v>
      </c>
      <c r="AU416" s="152" t="s">
        <v>76</v>
      </c>
      <c r="AY416" s="144" t="s">
        <v>164</v>
      </c>
      <c r="BK416" s="153">
        <f>SUM(BK417:BK422)</f>
        <v>0</v>
      </c>
    </row>
    <row r="417" spans="1:65" s="2" customFormat="1" ht="24.2" customHeight="1">
      <c r="A417" s="33"/>
      <c r="B417" s="156"/>
      <c r="C417" s="157" t="s">
        <v>605</v>
      </c>
      <c r="D417" s="157" t="s">
        <v>167</v>
      </c>
      <c r="E417" s="158" t="s">
        <v>606</v>
      </c>
      <c r="F417" s="159" t="s">
        <v>607</v>
      </c>
      <c r="G417" s="160" t="s">
        <v>608</v>
      </c>
      <c r="H417" s="161">
        <v>60</v>
      </c>
      <c r="I417" s="162"/>
      <c r="J417" s="163">
        <f>ROUND(I417*H417,2)</f>
        <v>0</v>
      </c>
      <c r="K417" s="159" t="s">
        <v>171</v>
      </c>
      <c r="L417" s="34"/>
      <c r="M417" s="164" t="s">
        <v>1</v>
      </c>
      <c r="N417" s="165" t="s">
        <v>41</v>
      </c>
      <c r="O417" s="59"/>
      <c r="P417" s="166">
        <f>O417*H417</f>
        <v>0</v>
      </c>
      <c r="Q417" s="166">
        <v>0</v>
      </c>
      <c r="R417" s="166">
        <f>Q417*H417</f>
        <v>0</v>
      </c>
      <c r="S417" s="166">
        <v>0</v>
      </c>
      <c r="T417" s="167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68" t="s">
        <v>609</v>
      </c>
      <c r="AT417" s="168" t="s">
        <v>167</v>
      </c>
      <c r="AU417" s="168" t="s">
        <v>84</v>
      </c>
      <c r="AY417" s="17" t="s">
        <v>164</v>
      </c>
      <c r="BE417" s="102">
        <f>IF(N417="základní",J417,0)</f>
        <v>0</v>
      </c>
      <c r="BF417" s="102">
        <f>IF(N417="snížená",J417,0)</f>
        <v>0</v>
      </c>
      <c r="BG417" s="102">
        <f>IF(N417="zákl. přenesená",J417,0)</f>
        <v>0</v>
      </c>
      <c r="BH417" s="102">
        <f>IF(N417="sníž. přenesená",J417,0)</f>
        <v>0</v>
      </c>
      <c r="BI417" s="102">
        <f>IF(N417="nulová",J417,0)</f>
        <v>0</v>
      </c>
      <c r="BJ417" s="17" t="s">
        <v>84</v>
      </c>
      <c r="BK417" s="102">
        <f>ROUND(I417*H417,2)</f>
        <v>0</v>
      </c>
      <c r="BL417" s="17" t="s">
        <v>609</v>
      </c>
      <c r="BM417" s="168" t="s">
        <v>610</v>
      </c>
    </row>
    <row r="418" spans="1:65" s="2" customFormat="1" ht="11.25">
      <c r="A418" s="33"/>
      <c r="B418" s="34"/>
      <c r="C418" s="33"/>
      <c r="D418" s="169" t="s">
        <v>174</v>
      </c>
      <c r="E418" s="33"/>
      <c r="F418" s="170" t="s">
        <v>611</v>
      </c>
      <c r="G418" s="33"/>
      <c r="H418" s="33"/>
      <c r="I418" s="171"/>
      <c r="J418" s="33"/>
      <c r="K418" s="33"/>
      <c r="L418" s="34"/>
      <c r="M418" s="172"/>
      <c r="N418" s="173"/>
      <c r="O418" s="59"/>
      <c r="P418" s="59"/>
      <c r="Q418" s="59"/>
      <c r="R418" s="59"/>
      <c r="S418" s="59"/>
      <c r="T418" s="60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7" t="s">
        <v>174</v>
      </c>
      <c r="AU418" s="17" t="s">
        <v>84</v>
      </c>
    </row>
    <row r="419" spans="1:65" s="2" customFormat="1" ht="24.2" customHeight="1">
      <c r="A419" s="33"/>
      <c r="B419" s="156"/>
      <c r="C419" s="157" t="s">
        <v>612</v>
      </c>
      <c r="D419" s="157" t="s">
        <v>167</v>
      </c>
      <c r="E419" s="158" t="s">
        <v>613</v>
      </c>
      <c r="F419" s="159" t="s">
        <v>614</v>
      </c>
      <c r="G419" s="160" t="s">
        <v>608</v>
      </c>
      <c r="H419" s="161">
        <v>30</v>
      </c>
      <c r="I419" s="162"/>
      <c r="J419" s="163">
        <f>ROUND(I419*H419,2)</f>
        <v>0</v>
      </c>
      <c r="K419" s="159" t="s">
        <v>171</v>
      </c>
      <c r="L419" s="34"/>
      <c r="M419" s="164" t="s">
        <v>1</v>
      </c>
      <c r="N419" s="165" t="s">
        <v>41</v>
      </c>
      <c r="O419" s="59"/>
      <c r="P419" s="166">
        <f>O419*H419</f>
        <v>0</v>
      </c>
      <c r="Q419" s="166">
        <v>0</v>
      </c>
      <c r="R419" s="166">
        <f>Q419*H419</f>
        <v>0</v>
      </c>
      <c r="S419" s="166">
        <v>0</v>
      </c>
      <c r="T419" s="167">
        <f>S419*H419</f>
        <v>0</v>
      </c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R419" s="168" t="s">
        <v>609</v>
      </c>
      <c r="AT419" s="168" t="s">
        <v>167</v>
      </c>
      <c r="AU419" s="168" t="s">
        <v>84</v>
      </c>
      <c r="AY419" s="17" t="s">
        <v>164</v>
      </c>
      <c r="BE419" s="102">
        <f>IF(N419="základní",J419,0)</f>
        <v>0</v>
      </c>
      <c r="BF419" s="102">
        <f>IF(N419="snížená",J419,0)</f>
        <v>0</v>
      </c>
      <c r="BG419" s="102">
        <f>IF(N419="zákl. přenesená",J419,0)</f>
        <v>0</v>
      </c>
      <c r="BH419" s="102">
        <f>IF(N419="sníž. přenesená",J419,0)</f>
        <v>0</v>
      </c>
      <c r="BI419" s="102">
        <f>IF(N419="nulová",J419,0)</f>
        <v>0</v>
      </c>
      <c r="BJ419" s="17" t="s">
        <v>84</v>
      </c>
      <c r="BK419" s="102">
        <f>ROUND(I419*H419,2)</f>
        <v>0</v>
      </c>
      <c r="BL419" s="17" t="s">
        <v>609</v>
      </c>
      <c r="BM419" s="168" t="s">
        <v>615</v>
      </c>
    </row>
    <row r="420" spans="1:65" s="2" customFormat="1" ht="11.25">
      <c r="A420" s="33"/>
      <c r="B420" s="34"/>
      <c r="C420" s="33"/>
      <c r="D420" s="169" t="s">
        <v>174</v>
      </c>
      <c r="E420" s="33"/>
      <c r="F420" s="170" t="s">
        <v>616</v>
      </c>
      <c r="G420" s="33"/>
      <c r="H420" s="33"/>
      <c r="I420" s="171"/>
      <c r="J420" s="33"/>
      <c r="K420" s="33"/>
      <c r="L420" s="34"/>
      <c r="M420" s="172"/>
      <c r="N420" s="173"/>
      <c r="O420" s="59"/>
      <c r="P420" s="59"/>
      <c r="Q420" s="59"/>
      <c r="R420" s="59"/>
      <c r="S420" s="59"/>
      <c r="T420" s="60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T420" s="17" t="s">
        <v>174</v>
      </c>
      <c r="AU420" s="17" t="s">
        <v>84</v>
      </c>
    </row>
    <row r="421" spans="1:65" s="2" customFormat="1" ht="24.2" customHeight="1">
      <c r="A421" s="33"/>
      <c r="B421" s="156"/>
      <c r="C421" s="157" t="s">
        <v>617</v>
      </c>
      <c r="D421" s="157" t="s">
        <v>167</v>
      </c>
      <c r="E421" s="158" t="s">
        <v>618</v>
      </c>
      <c r="F421" s="159" t="s">
        <v>619</v>
      </c>
      <c r="G421" s="160" t="s">
        <v>608</v>
      </c>
      <c r="H421" s="161">
        <v>60</v>
      </c>
      <c r="I421" s="162"/>
      <c r="J421" s="163">
        <f>ROUND(I421*H421,2)</f>
        <v>0</v>
      </c>
      <c r="K421" s="159" t="s">
        <v>171</v>
      </c>
      <c r="L421" s="34"/>
      <c r="M421" s="164" t="s">
        <v>1</v>
      </c>
      <c r="N421" s="165" t="s">
        <v>41</v>
      </c>
      <c r="O421" s="59"/>
      <c r="P421" s="166">
        <f>O421*H421</f>
        <v>0</v>
      </c>
      <c r="Q421" s="166">
        <v>0</v>
      </c>
      <c r="R421" s="166">
        <f>Q421*H421</f>
        <v>0</v>
      </c>
      <c r="S421" s="166">
        <v>0</v>
      </c>
      <c r="T421" s="167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68" t="s">
        <v>609</v>
      </c>
      <c r="AT421" s="168" t="s">
        <v>167</v>
      </c>
      <c r="AU421" s="168" t="s">
        <v>84</v>
      </c>
      <c r="AY421" s="17" t="s">
        <v>164</v>
      </c>
      <c r="BE421" s="102">
        <f>IF(N421="základní",J421,0)</f>
        <v>0</v>
      </c>
      <c r="BF421" s="102">
        <f>IF(N421="snížená",J421,0)</f>
        <v>0</v>
      </c>
      <c r="BG421" s="102">
        <f>IF(N421="zákl. přenesená",J421,0)</f>
        <v>0</v>
      </c>
      <c r="BH421" s="102">
        <f>IF(N421="sníž. přenesená",J421,0)</f>
        <v>0</v>
      </c>
      <c r="BI421" s="102">
        <f>IF(N421="nulová",J421,0)</f>
        <v>0</v>
      </c>
      <c r="BJ421" s="17" t="s">
        <v>84</v>
      </c>
      <c r="BK421" s="102">
        <f>ROUND(I421*H421,2)</f>
        <v>0</v>
      </c>
      <c r="BL421" s="17" t="s">
        <v>609</v>
      </c>
      <c r="BM421" s="168" t="s">
        <v>620</v>
      </c>
    </row>
    <row r="422" spans="1:65" s="2" customFormat="1" ht="11.25">
      <c r="A422" s="33"/>
      <c r="B422" s="34"/>
      <c r="C422" s="33"/>
      <c r="D422" s="169" t="s">
        <v>174</v>
      </c>
      <c r="E422" s="33"/>
      <c r="F422" s="170" t="s">
        <v>621</v>
      </c>
      <c r="G422" s="33"/>
      <c r="H422" s="33"/>
      <c r="I422" s="171"/>
      <c r="J422" s="33"/>
      <c r="K422" s="33"/>
      <c r="L422" s="34"/>
      <c r="M422" s="172"/>
      <c r="N422" s="173"/>
      <c r="O422" s="59"/>
      <c r="P422" s="59"/>
      <c r="Q422" s="59"/>
      <c r="R422" s="59"/>
      <c r="S422" s="59"/>
      <c r="T422" s="60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7" t="s">
        <v>174</v>
      </c>
      <c r="AU422" s="17" t="s">
        <v>84</v>
      </c>
    </row>
    <row r="423" spans="1:65" s="12" customFormat="1" ht="25.9" customHeight="1">
      <c r="B423" s="143"/>
      <c r="D423" s="144" t="s">
        <v>75</v>
      </c>
      <c r="E423" s="145" t="s">
        <v>622</v>
      </c>
      <c r="F423" s="145" t="s">
        <v>110</v>
      </c>
      <c r="I423" s="146"/>
      <c r="J423" s="147">
        <f>BK423</f>
        <v>0</v>
      </c>
      <c r="L423" s="143"/>
      <c r="M423" s="148"/>
      <c r="N423" s="149"/>
      <c r="O423" s="149"/>
      <c r="P423" s="150">
        <f>SUM(P424:P426)</f>
        <v>0</v>
      </c>
      <c r="Q423" s="149"/>
      <c r="R423" s="150">
        <f>SUM(R424:R426)</f>
        <v>0</v>
      </c>
      <c r="S423" s="149"/>
      <c r="T423" s="151">
        <f>SUM(T424:T426)</f>
        <v>0</v>
      </c>
      <c r="AR423" s="144" t="s">
        <v>172</v>
      </c>
      <c r="AT423" s="152" t="s">
        <v>75</v>
      </c>
      <c r="AU423" s="152" t="s">
        <v>76</v>
      </c>
      <c r="AY423" s="144" t="s">
        <v>164</v>
      </c>
      <c r="BK423" s="153">
        <f>SUM(BK424:BK426)</f>
        <v>0</v>
      </c>
    </row>
    <row r="424" spans="1:65" s="2" customFormat="1" ht="16.5" customHeight="1">
      <c r="A424" s="33"/>
      <c r="B424" s="156"/>
      <c r="C424" s="157" t="s">
        <v>623</v>
      </c>
      <c r="D424" s="157" t="s">
        <v>167</v>
      </c>
      <c r="E424" s="158" t="s">
        <v>624</v>
      </c>
      <c r="F424" s="159" t="s">
        <v>272</v>
      </c>
      <c r="G424" s="160" t="s">
        <v>273</v>
      </c>
      <c r="H424" s="161">
        <v>1</v>
      </c>
      <c r="I424" s="162"/>
      <c r="J424" s="163">
        <f>ROUND(I424*H424,2)</f>
        <v>0</v>
      </c>
      <c r="K424" s="159" t="s">
        <v>1</v>
      </c>
      <c r="L424" s="34"/>
      <c r="M424" s="164" t="s">
        <v>1</v>
      </c>
      <c r="N424" s="165" t="s">
        <v>41</v>
      </c>
      <c r="O424" s="59"/>
      <c r="P424" s="166">
        <f>O424*H424</f>
        <v>0</v>
      </c>
      <c r="Q424" s="166">
        <v>0</v>
      </c>
      <c r="R424" s="166">
        <f>Q424*H424</f>
        <v>0</v>
      </c>
      <c r="S424" s="166">
        <v>0</v>
      </c>
      <c r="T424" s="167">
        <f>S424*H424</f>
        <v>0</v>
      </c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R424" s="168" t="s">
        <v>625</v>
      </c>
      <c r="AT424" s="168" t="s">
        <v>167</v>
      </c>
      <c r="AU424" s="168" t="s">
        <v>84</v>
      </c>
      <c r="AY424" s="17" t="s">
        <v>164</v>
      </c>
      <c r="BE424" s="102">
        <f>IF(N424="základní",J424,0)</f>
        <v>0</v>
      </c>
      <c r="BF424" s="102">
        <f>IF(N424="snížená",J424,0)</f>
        <v>0</v>
      </c>
      <c r="BG424" s="102">
        <f>IF(N424="zákl. přenesená",J424,0)</f>
        <v>0</v>
      </c>
      <c r="BH424" s="102">
        <f>IF(N424="sníž. přenesená",J424,0)</f>
        <v>0</v>
      </c>
      <c r="BI424" s="102">
        <f>IF(N424="nulová",J424,0)</f>
        <v>0</v>
      </c>
      <c r="BJ424" s="17" t="s">
        <v>84</v>
      </c>
      <c r="BK424" s="102">
        <f>ROUND(I424*H424,2)</f>
        <v>0</v>
      </c>
      <c r="BL424" s="17" t="s">
        <v>625</v>
      </c>
      <c r="BM424" s="168" t="s">
        <v>626</v>
      </c>
    </row>
    <row r="425" spans="1:65" s="2" customFormat="1" ht="16.5" customHeight="1">
      <c r="A425" s="33"/>
      <c r="B425" s="156"/>
      <c r="C425" s="157" t="s">
        <v>627</v>
      </c>
      <c r="D425" s="157" t="s">
        <v>167</v>
      </c>
      <c r="E425" s="158" t="s">
        <v>628</v>
      </c>
      <c r="F425" s="159" t="s">
        <v>629</v>
      </c>
      <c r="G425" s="160" t="s">
        <v>273</v>
      </c>
      <c r="H425" s="161">
        <v>1</v>
      </c>
      <c r="I425" s="162"/>
      <c r="J425" s="163">
        <f>ROUND(I425*H425,2)</f>
        <v>0</v>
      </c>
      <c r="K425" s="159" t="s">
        <v>1</v>
      </c>
      <c r="L425" s="34"/>
      <c r="M425" s="164" t="s">
        <v>1</v>
      </c>
      <c r="N425" s="165" t="s">
        <v>41</v>
      </c>
      <c r="O425" s="59"/>
      <c r="P425" s="166">
        <f>O425*H425</f>
        <v>0</v>
      </c>
      <c r="Q425" s="166">
        <v>0</v>
      </c>
      <c r="R425" s="166">
        <f>Q425*H425</f>
        <v>0</v>
      </c>
      <c r="S425" s="166">
        <v>0</v>
      </c>
      <c r="T425" s="167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8" t="s">
        <v>625</v>
      </c>
      <c r="AT425" s="168" t="s">
        <v>167</v>
      </c>
      <c r="AU425" s="168" t="s">
        <v>84</v>
      </c>
      <c r="AY425" s="17" t="s">
        <v>164</v>
      </c>
      <c r="BE425" s="102">
        <f>IF(N425="základní",J425,0)</f>
        <v>0</v>
      </c>
      <c r="BF425" s="102">
        <f>IF(N425="snížená",J425,0)</f>
        <v>0</v>
      </c>
      <c r="BG425" s="102">
        <f>IF(N425="zákl. přenesená",J425,0)</f>
        <v>0</v>
      </c>
      <c r="BH425" s="102">
        <f>IF(N425="sníž. přenesená",J425,0)</f>
        <v>0</v>
      </c>
      <c r="BI425" s="102">
        <f>IF(N425="nulová",J425,0)</f>
        <v>0</v>
      </c>
      <c r="BJ425" s="17" t="s">
        <v>84</v>
      </c>
      <c r="BK425" s="102">
        <f>ROUND(I425*H425,2)</f>
        <v>0</v>
      </c>
      <c r="BL425" s="17" t="s">
        <v>625</v>
      </c>
      <c r="BM425" s="168" t="s">
        <v>630</v>
      </c>
    </row>
    <row r="426" spans="1:65" s="2" customFormat="1" ht="16.5" customHeight="1">
      <c r="A426" s="33"/>
      <c r="B426" s="156"/>
      <c r="C426" s="157" t="s">
        <v>631</v>
      </c>
      <c r="D426" s="157" t="s">
        <v>167</v>
      </c>
      <c r="E426" s="158" t="s">
        <v>632</v>
      </c>
      <c r="F426" s="159" t="s">
        <v>633</v>
      </c>
      <c r="G426" s="160" t="s">
        <v>378</v>
      </c>
      <c r="H426" s="208"/>
      <c r="I426" s="162"/>
      <c r="J426" s="163">
        <f>ROUND(I426*H426,2)</f>
        <v>0</v>
      </c>
      <c r="K426" s="159" t="s">
        <v>1</v>
      </c>
      <c r="L426" s="34"/>
      <c r="M426" s="164" t="s">
        <v>1</v>
      </c>
      <c r="N426" s="165" t="s">
        <v>41</v>
      </c>
      <c r="O426" s="59"/>
      <c r="P426" s="166">
        <f>O426*H426</f>
        <v>0</v>
      </c>
      <c r="Q426" s="166">
        <v>0</v>
      </c>
      <c r="R426" s="166">
        <f>Q426*H426</f>
        <v>0</v>
      </c>
      <c r="S426" s="166">
        <v>0</v>
      </c>
      <c r="T426" s="167">
        <f>S426*H426</f>
        <v>0</v>
      </c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R426" s="168" t="s">
        <v>625</v>
      </c>
      <c r="AT426" s="168" t="s">
        <v>167</v>
      </c>
      <c r="AU426" s="168" t="s">
        <v>84</v>
      </c>
      <c r="AY426" s="17" t="s">
        <v>164</v>
      </c>
      <c r="BE426" s="102">
        <f>IF(N426="základní",J426,0)</f>
        <v>0</v>
      </c>
      <c r="BF426" s="102">
        <f>IF(N426="snížená",J426,0)</f>
        <v>0</v>
      </c>
      <c r="BG426" s="102">
        <f>IF(N426="zákl. přenesená",J426,0)</f>
        <v>0</v>
      </c>
      <c r="BH426" s="102">
        <f>IF(N426="sníž. přenesená",J426,0)</f>
        <v>0</v>
      </c>
      <c r="BI426" s="102">
        <f>IF(N426="nulová",J426,0)</f>
        <v>0</v>
      </c>
      <c r="BJ426" s="17" t="s">
        <v>84</v>
      </c>
      <c r="BK426" s="102">
        <f>ROUND(I426*H426,2)</f>
        <v>0</v>
      </c>
      <c r="BL426" s="17" t="s">
        <v>625</v>
      </c>
      <c r="BM426" s="168" t="s">
        <v>634</v>
      </c>
    </row>
    <row r="427" spans="1:65" s="12" customFormat="1" ht="25.9" customHeight="1">
      <c r="B427" s="143"/>
      <c r="D427" s="144" t="s">
        <v>75</v>
      </c>
      <c r="E427" s="145" t="s">
        <v>635</v>
      </c>
      <c r="F427" s="145" t="s">
        <v>636</v>
      </c>
      <c r="I427" s="146"/>
      <c r="J427" s="147">
        <f>BK427</f>
        <v>0</v>
      </c>
      <c r="L427" s="143"/>
      <c r="M427" s="148"/>
      <c r="N427" s="149"/>
      <c r="O427" s="149"/>
      <c r="P427" s="150">
        <f>P428</f>
        <v>0</v>
      </c>
      <c r="Q427" s="149"/>
      <c r="R427" s="150">
        <f>R428</f>
        <v>0</v>
      </c>
      <c r="S427" s="149"/>
      <c r="T427" s="151">
        <f>T428</f>
        <v>0</v>
      </c>
      <c r="AR427" s="144" t="s">
        <v>196</v>
      </c>
      <c r="AT427" s="152" t="s">
        <v>75</v>
      </c>
      <c r="AU427" s="152" t="s">
        <v>76</v>
      </c>
      <c r="AY427" s="144" t="s">
        <v>164</v>
      </c>
      <c r="BK427" s="153">
        <f>BK428</f>
        <v>0</v>
      </c>
    </row>
    <row r="428" spans="1:65" s="2" customFormat="1" ht="16.5" customHeight="1">
      <c r="A428" s="33"/>
      <c r="B428" s="156"/>
      <c r="C428" s="157" t="s">
        <v>637</v>
      </c>
      <c r="D428" s="157" t="s">
        <v>167</v>
      </c>
      <c r="E428" s="158" t="s">
        <v>638</v>
      </c>
      <c r="F428" s="159" t="s">
        <v>639</v>
      </c>
      <c r="G428" s="160" t="s">
        <v>378</v>
      </c>
      <c r="H428" s="208"/>
      <c r="I428" s="162"/>
      <c r="J428" s="163">
        <f>ROUND(I428*H428,2)</f>
        <v>0</v>
      </c>
      <c r="K428" s="159" t="s">
        <v>1</v>
      </c>
      <c r="L428" s="34"/>
      <c r="M428" s="209" t="s">
        <v>1</v>
      </c>
      <c r="N428" s="210" t="s">
        <v>41</v>
      </c>
      <c r="O428" s="211"/>
      <c r="P428" s="212">
        <f>O428*H428</f>
        <v>0</v>
      </c>
      <c r="Q428" s="212">
        <v>0</v>
      </c>
      <c r="R428" s="212">
        <f>Q428*H428</f>
        <v>0</v>
      </c>
      <c r="S428" s="212">
        <v>0</v>
      </c>
      <c r="T428" s="213">
        <f>S428*H428</f>
        <v>0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8" t="s">
        <v>172</v>
      </c>
      <c r="AT428" s="168" t="s">
        <v>167</v>
      </c>
      <c r="AU428" s="168" t="s">
        <v>84</v>
      </c>
      <c r="AY428" s="17" t="s">
        <v>164</v>
      </c>
      <c r="BE428" s="102">
        <f>IF(N428="základní",J428,0)</f>
        <v>0</v>
      </c>
      <c r="BF428" s="102">
        <f>IF(N428="snížená",J428,0)</f>
        <v>0</v>
      </c>
      <c r="BG428" s="102">
        <f>IF(N428="zákl. přenesená",J428,0)</f>
        <v>0</v>
      </c>
      <c r="BH428" s="102">
        <f>IF(N428="sníž. přenesená",J428,0)</f>
        <v>0</v>
      </c>
      <c r="BI428" s="102">
        <f>IF(N428="nulová",J428,0)</f>
        <v>0</v>
      </c>
      <c r="BJ428" s="17" t="s">
        <v>84</v>
      </c>
      <c r="BK428" s="102">
        <f>ROUND(I428*H428,2)</f>
        <v>0</v>
      </c>
      <c r="BL428" s="17" t="s">
        <v>172</v>
      </c>
      <c r="BM428" s="168" t="s">
        <v>640</v>
      </c>
    </row>
    <row r="429" spans="1:65" s="2" customFormat="1" ht="6.95" customHeight="1">
      <c r="A429" s="33"/>
      <c r="B429" s="48"/>
      <c r="C429" s="49"/>
      <c r="D429" s="49"/>
      <c r="E429" s="49"/>
      <c r="F429" s="49"/>
      <c r="G429" s="49"/>
      <c r="H429" s="49"/>
      <c r="I429" s="49"/>
      <c r="J429" s="49"/>
      <c r="K429" s="49"/>
      <c r="L429" s="34"/>
      <c r="M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</row>
  </sheetData>
  <autoFilter ref="C135:K428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hyperlinks>
    <hyperlink ref="F140" r:id="rId1"/>
    <hyperlink ref="F144" r:id="rId2"/>
    <hyperlink ref="F149" r:id="rId3"/>
    <hyperlink ref="F154" r:id="rId4"/>
    <hyperlink ref="F159" r:id="rId5"/>
    <hyperlink ref="F164" r:id="rId6"/>
    <hyperlink ref="F174" r:id="rId7"/>
    <hyperlink ref="F184" r:id="rId8"/>
    <hyperlink ref="F186" r:id="rId9"/>
    <hyperlink ref="F197" r:id="rId10"/>
    <hyperlink ref="F202" r:id="rId11"/>
    <hyperlink ref="F211" r:id="rId12"/>
    <hyperlink ref="F216" r:id="rId13"/>
    <hyperlink ref="F225" r:id="rId14"/>
    <hyperlink ref="F233" r:id="rId15"/>
    <hyperlink ref="F235" r:id="rId16"/>
    <hyperlink ref="F237" r:id="rId17"/>
    <hyperlink ref="F240" r:id="rId18"/>
    <hyperlink ref="F243" r:id="rId19"/>
    <hyperlink ref="F248" r:id="rId20"/>
    <hyperlink ref="F250" r:id="rId21"/>
    <hyperlink ref="F253" r:id="rId22"/>
    <hyperlink ref="F255" r:id="rId23"/>
    <hyperlink ref="F258" r:id="rId24"/>
    <hyperlink ref="F264" r:id="rId25"/>
    <hyperlink ref="F266" r:id="rId26"/>
    <hyperlink ref="F272" r:id="rId27"/>
    <hyperlink ref="F277" r:id="rId28"/>
    <hyperlink ref="F280" r:id="rId29"/>
    <hyperlink ref="F286" r:id="rId30"/>
    <hyperlink ref="F293" r:id="rId31"/>
    <hyperlink ref="F300" r:id="rId32"/>
    <hyperlink ref="F303" r:id="rId33"/>
    <hyperlink ref="F307" r:id="rId34"/>
    <hyperlink ref="F313" r:id="rId35"/>
    <hyperlink ref="F315" r:id="rId36"/>
    <hyperlink ref="F320" r:id="rId37"/>
    <hyperlink ref="F324" r:id="rId38"/>
    <hyperlink ref="F332" r:id="rId39"/>
    <hyperlink ref="F337" r:id="rId40"/>
    <hyperlink ref="F341" r:id="rId41"/>
    <hyperlink ref="F344" r:id="rId42"/>
    <hyperlink ref="F356" r:id="rId43"/>
    <hyperlink ref="F358" r:id="rId44"/>
    <hyperlink ref="F360" r:id="rId45"/>
    <hyperlink ref="F363" r:id="rId46"/>
    <hyperlink ref="F368" r:id="rId47"/>
    <hyperlink ref="F370" r:id="rId48"/>
    <hyperlink ref="F372" r:id="rId49"/>
    <hyperlink ref="F377" r:id="rId50"/>
    <hyperlink ref="F418" r:id="rId51"/>
    <hyperlink ref="F420" r:id="rId52"/>
    <hyperlink ref="F422" r:id="rId53"/>
  </hyperlinks>
  <pageMargins left="0.39374999999999999" right="0.39374999999999999" top="0.39374999999999999" bottom="0.39374999999999999" header="0" footer="0"/>
  <pageSetup paperSize="9" fitToHeight="100" orientation="portrait" blackAndWhite="1" r:id="rId54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93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643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ROUND((SUM(BE121:BE135)),  2)</f>
        <v>0</v>
      </c>
      <c r="G35" s="33"/>
      <c r="H35" s="33"/>
      <c r="I35" s="114">
        <v>0.21</v>
      </c>
      <c r="J35" s="113">
        <f>ROUND(((SUM(BE121:BE135))*I35),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ROUND((SUM(BF121:BF135)),  2)</f>
        <v>0</v>
      </c>
      <c r="G36" s="33"/>
      <c r="H36" s="33"/>
      <c r="I36" s="114">
        <v>0.12</v>
      </c>
      <c r="J36" s="113">
        <f>ROUND(((SUM(BF121:BF135))*I36),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ROUND((SUM(BG121:BG135)),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ROUND((SUM(BH121:BH135)),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ROUND((SUM(BI121:BI135)),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02.1 - Svítidla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644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02.1 - Svítidla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91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SUM(P123:P135)</f>
        <v>0</v>
      </c>
      <c r="Q122" s="149"/>
      <c r="R122" s="150">
        <f>SUM(R123:R135)</f>
        <v>0</v>
      </c>
      <c r="S122" s="149"/>
      <c r="T122" s="151">
        <f>SUM(T123:T135)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SUM(BK123:BK135)</f>
        <v>0</v>
      </c>
    </row>
    <row r="123" spans="1:65" s="2" customFormat="1" ht="44.25" customHeight="1">
      <c r="A123" s="33"/>
      <c r="B123" s="156"/>
      <c r="C123" s="157" t="s">
        <v>76</v>
      </c>
      <c r="D123" s="157" t="s">
        <v>167</v>
      </c>
      <c r="E123" s="158" t="s">
        <v>646</v>
      </c>
      <c r="F123" s="159" t="s">
        <v>647</v>
      </c>
      <c r="G123" s="160" t="s">
        <v>648</v>
      </c>
      <c r="H123" s="161">
        <v>58</v>
      </c>
      <c r="I123" s="162"/>
      <c r="J123" s="163">
        <f t="shared" ref="J123:J135" si="0"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 t="shared" ref="P123:P135" si="1">O123*H123</f>
        <v>0</v>
      </c>
      <c r="Q123" s="166">
        <v>0</v>
      </c>
      <c r="R123" s="166">
        <f t="shared" ref="R123:R135" si="2">Q123*H123</f>
        <v>0</v>
      </c>
      <c r="S123" s="166">
        <v>0</v>
      </c>
      <c r="T123" s="167">
        <f t="shared" ref="T123:T135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 t="shared" ref="BE123:BE135" si="4">IF(N123="základní",J123,0)</f>
        <v>0</v>
      </c>
      <c r="BF123" s="102">
        <f t="shared" ref="BF123:BF135" si="5">IF(N123="snížená",J123,0)</f>
        <v>0</v>
      </c>
      <c r="BG123" s="102">
        <f t="shared" ref="BG123:BG135" si="6">IF(N123="zákl. přenesená",J123,0)</f>
        <v>0</v>
      </c>
      <c r="BH123" s="102">
        <f t="shared" ref="BH123:BH135" si="7">IF(N123="sníž. přenesená",J123,0)</f>
        <v>0</v>
      </c>
      <c r="BI123" s="102">
        <f t="shared" ref="BI123:BI135" si="8">IF(N123="nulová",J123,0)</f>
        <v>0</v>
      </c>
      <c r="BJ123" s="17" t="s">
        <v>84</v>
      </c>
      <c r="BK123" s="102">
        <f t="shared" ref="BK123:BK135" si="9">ROUND(I123*H123,2)</f>
        <v>0</v>
      </c>
      <c r="BL123" s="17" t="s">
        <v>172</v>
      </c>
      <c r="BM123" s="168" t="s">
        <v>86</v>
      </c>
    </row>
    <row r="124" spans="1:65" s="2" customFormat="1" ht="44.25" customHeight="1">
      <c r="A124" s="33"/>
      <c r="B124" s="156"/>
      <c r="C124" s="157" t="s">
        <v>76</v>
      </c>
      <c r="D124" s="157" t="s">
        <v>167</v>
      </c>
      <c r="E124" s="158" t="s">
        <v>649</v>
      </c>
      <c r="F124" s="159" t="s">
        <v>650</v>
      </c>
      <c r="G124" s="160" t="s">
        <v>648</v>
      </c>
      <c r="H124" s="161">
        <v>39</v>
      </c>
      <c r="I124" s="162"/>
      <c r="J124" s="163">
        <f t="shared" si="0"/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 t="shared" si="4"/>
        <v>0</v>
      </c>
      <c r="BF124" s="102">
        <f t="shared" si="5"/>
        <v>0</v>
      </c>
      <c r="BG124" s="102">
        <f t="shared" si="6"/>
        <v>0</v>
      </c>
      <c r="BH124" s="102">
        <f t="shared" si="7"/>
        <v>0</v>
      </c>
      <c r="BI124" s="102">
        <f t="shared" si="8"/>
        <v>0</v>
      </c>
      <c r="BJ124" s="17" t="s">
        <v>84</v>
      </c>
      <c r="BK124" s="102">
        <f t="shared" si="9"/>
        <v>0</v>
      </c>
      <c r="BL124" s="17" t="s">
        <v>172</v>
      </c>
      <c r="BM124" s="168" t="s">
        <v>172</v>
      </c>
    </row>
    <row r="125" spans="1:65" s="2" customFormat="1" ht="44.25" customHeight="1">
      <c r="A125" s="33"/>
      <c r="B125" s="156"/>
      <c r="C125" s="157" t="s">
        <v>76</v>
      </c>
      <c r="D125" s="157" t="s">
        <v>167</v>
      </c>
      <c r="E125" s="158" t="s">
        <v>651</v>
      </c>
      <c r="F125" s="159" t="s">
        <v>652</v>
      </c>
      <c r="G125" s="160" t="s">
        <v>648</v>
      </c>
      <c r="H125" s="161">
        <v>5</v>
      </c>
      <c r="I125" s="162"/>
      <c r="J125" s="163">
        <f t="shared" si="0"/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 t="shared" si="1"/>
        <v>0</v>
      </c>
      <c r="Q125" s="166">
        <v>0</v>
      </c>
      <c r="R125" s="166">
        <f t="shared" si="2"/>
        <v>0</v>
      </c>
      <c r="S125" s="166">
        <v>0</v>
      </c>
      <c r="T125" s="16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 t="shared" si="4"/>
        <v>0</v>
      </c>
      <c r="BF125" s="102">
        <f t="shared" si="5"/>
        <v>0</v>
      </c>
      <c r="BG125" s="102">
        <f t="shared" si="6"/>
        <v>0</v>
      </c>
      <c r="BH125" s="102">
        <f t="shared" si="7"/>
        <v>0</v>
      </c>
      <c r="BI125" s="102">
        <f t="shared" si="8"/>
        <v>0</v>
      </c>
      <c r="BJ125" s="17" t="s">
        <v>84</v>
      </c>
      <c r="BK125" s="102">
        <f t="shared" si="9"/>
        <v>0</v>
      </c>
      <c r="BL125" s="17" t="s">
        <v>172</v>
      </c>
      <c r="BM125" s="168" t="s">
        <v>178</v>
      </c>
    </row>
    <row r="126" spans="1:65" s="2" customFormat="1" ht="37.9" customHeight="1">
      <c r="A126" s="33"/>
      <c r="B126" s="156"/>
      <c r="C126" s="157" t="s">
        <v>76</v>
      </c>
      <c r="D126" s="157" t="s">
        <v>167</v>
      </c>
      <c r="E126" s="158" t="s">
        <v>653</v>
      </c>
      <c r="F126" s="159" t="s">
        <v>654</v>
      </c>
      <c r="G126" s="160" t="s">
        <v>648</v>
      </c>
      <c r="H126" s="161">
        <v>32</v>
      </c>
      <c r="I126" s="162"/>
      <c r="J126" s="163">
        <f t="shared" si="0"/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 t="shared" si="4"/>
        <v>0</v>
      </c>
      <c r="BF126" s="102">
        <f t="shared" si="5"/>
        <v>0</v>
      </c>
      <c r="BG126" s="102">
        <f t="shared" si="6"/>
        <v>0</v>
      </c>
      <c r="BH126" s="102">
        <f t="shared" si="7"/>
        <v>0</v>
      </c>
      <c r="BI126" s="102">
        <f t="shared" si="8"/>
        <v>0</v>
      </c>
      <c r="BJ126" s="17" t="s">
        <v>84</v>
      </c>
      <c r="BK126" s="102">
        <f t="shared" si="9"/>
        <v>0</v>
      </c>
      <c r="BL126" s="17" t="s">
        <v>172</v>
      </c>
      <c r="BM126" s="168" t="s">
        <v>217</v>
      </c>
    </row>
    <row r="127" spans="1:65" s="2" customFormat="1" ht="37.9" customHeight="1">
      <c r="A127" s="33"/>
      <c r="B127" s="156"/>
      <c r="C127" s="157" t="s">
        <v>76</v>
      </c>
      <c r="D127" s="157" t="s">
        <v>167</v>
      </c>
      <c r="E127" s="158" t="s">
        <v>655</v>
      </c>
      <c r="F127" s="159" t="s">
        <v>656</v>
      </c>
      <c r="G127" s="160" t="s">
        <v>648</v>
      </c>
      <c r="H127" s="161">
        <v>19</v>
      </c>
      <c r="I127" s="162"/>
      <c r="J127" s="163">
        <f t="shared" si="0"/>
        <v>0</v>
      </c>
      <c r="K127" s="159" t="s">
        <v>1</v>
      </c>
      <c r="L127" s="34"/>
      <c r="M127" s="164" t="s">
        <v>1</v>
      </c>
      <c r="N127" s="165" t="s">
        <v>41</v>
      </c>
      <c r="O127" s="59"/>
      <c r="P127" s="166">
        <f t="shared" si="1"/>
        <v>0</v>
      </c>
      <c r="Q127" s="166">
        <v>0</v>
      </c>
      <c r="R127" s="166">
        <f t="shared" si="2"/>
        <v>0</v>
      </c>
      <c r="S127" s="166">
        <v>0</v>
      </c>
      <c r="T127" s="16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 t="shared" si="4"/>
        <v>0</v>
      </c>
      <c r="BF127" s="102">
        <f t="shared" si="5"/>
        <v>0</v>
      </c>
      <c r="BG127" s="102">
        <f t="shared" si="6"/>
        <v>0</v>
      </c>
      <c r="BH127" s="102">
        <f t="shared" si="7"/>
        <v>0</v>
      </c>
      <c r="BI127" s="102">
        <f t="shared" si="8"/>
        <v>0</v>
      </c>
      <c r="BJ127" s="17" t="s">
        <v>84</v>
      </c>
      <c r="BK127" s="102">
        <f t="shared" si="9"/>
        <v>0</v>
      </c>
      <c r="BL127" s="17" t="s">
        <v>172</v>
      </c>
      <c r="BM127" s="168" t="s">
        <v>228</v>
      </c>
    </row>
    <row r="128" spans="1:65" s="2" customFormat="1" ht="44.25" customHeight="1">
      <c r="A128" s="33"/>
      <c r="B128" s="156"/>
      <c r="C128" s="157" t="s">
        <v>76</v>
      </c>
      <c r="D128" s="157" t="s">
        <v>167</v>
      </c>
      <c r="E128" s="158" t="s">
        <v>657</v>
      </c>
      <c r="F128" s="159" t="s">
        <v>658</v>
      </c>
      <c r="G128" s="160" t="s">
        <v>648</v>
      </c>
      <c r="H128" s="161">
        <v>13</v>
      </c>
      <c r="I128" s="162"/>
      <c r="J128" s="163">
        <f t="shared" si="0"/>
        <v>0</v>
      </c>
      <c r="K128" s="159" t="s">
        <v>1</v>
      </c>
      <c r="L128" s="34"/>
      <c r="M128" s="164" t="s">
        <v>1</v>
      </c>
      <c r="N128" s="165" t="s">
        <v>41</v>
      </c>
      <c r="O128" s="59"/>
      <c r="P128" s="166">
        <f t="shared" si="1"/>
        <v>0</v>
      </c>
      <c r="Q128" s="166">
        <v>0</v>
      </c>
      <c r="R128" s="166">
        <f t="shared" si="2"/>
        <v>0</v>
      </c>
      <c r="S128" s="166">
        <v>0</v>
      </c>
      <c r="T128" s="16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8" t="s">
        <v>172</v>
      </c>
      <c r="AT128" s="168" t="s">
        <v>167</v>
      </c>
      <c r="AU128" s="168" t="s">
        <v>84</v>
      </c>
      <c r="AY128" s="17" t="s">
        <v>164</v>
      </c>
      <c r="BE128" s="102">
        <f t="shared" si="4"/>
        <v>0</v>
      </c>
      <c r="BF128" s="102">
        <f t="shared" si="5"/>
        <v>0</v>
      </c>
      <c r="BG128" s="102">
        <f t="shared" si="6"/>
        <v>0</v>
      </c>
      <c r="BH128" s="102">
        <f t="shared" si="7"/>
        <v>0</v>
      </c>
      <c r="BI128" s="102">
        <f t="shared" si="8"/>
        <v>0</v>
      </c>
      <c r="BJ128" s="17" t="s">
        <v>84</v>
      </c>
      <c r="BK128" s="102">
        <f t="shared" si="9"/>
        <v>0</v>
      </c>
      <c r="BL128" s="17" t="s">
        <v>172</v>
      </c>
      <c r="BM128" s="168" t="s">
        <v>8</v>
      </c>
    </row>
    <row r="129" spans="1:65" s="2" customFormat="1" ht="44.25" customHeight="1">
      <c r="A129" s="33"/>
      <c r="B129" s="156"/>
      <c r="C129" s="157" t="s">
        <v>76</v>
      </c>
      <c r="D129" s="157" t="s">
        <v>167</v>
      </c>
      <c r="E129" s="158" t="s">
        <v>659</v>
      </c>
      <c r="F129" s="159" t="s">
        <v>660</v>
      </c>
      <c r="G129" s="160" t="s">
        <v>648</v>
      </c>
      <c r="H129" s="161">
        <v>4</v>
      </c>
      <c r="I129" s="162"/>
      <c r="J129" s="163">
        <f t="shared" si="0"/>
        <v>0</v>
      </c>
      <c r="K129" s="159" t="s">
        <v>1</v>
      </c>
      <c r="L129" s="34"/>
      <c r="M129" s="164" t="s">
        <v>1</v>
      </c>
      <c r="N129" s="165" t="s">
        <v>41</v>
      </c>
      <c r="O129" s="59"/>
      <c r="P129" s="166">
        <f t="shared" si="1"/>
        <v>0</v>
      </c>
      <c r="Q129" s="166">
        <v>0</v>
      </c>
      <c r="R129" s="166">
        <f t="shared" si="2"/>
        <v>0</v>
      </c>
      <c r="S129" s="166">
        <v>0</v>
      </c>
      <c r="T129" s="16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172</v>
      </c>
      <c r="AT129" s="168" t="s">
        <v>167</v>
      </c>
      <c r="AU129" s="168" t="s">
        <v>84</v>
      </c>
      <c r="AY129" s="17" t="s">
        <v>164</v>
      </c>
      <c r="BE129" s="102">
        <f t="shared" si="4"/>
        <v>0</v>
      </c>
      <c r="BF129" s="102">
        <f t="shared" si="5"/>
        <v>0</v>
      </c>
      <c r="BG129" s="102">
        <f t="shared" si="6"/>
        <v>0</v>
      </c>
      <c r="BH129" s="102">
        <f t="shared" si="7"/>
        <v>0</v>
      </c>
      <c r="BI129" s="102">
        <f t="shared" si="8"/>
        <v>0</v>
      </c>
      <c r="BJ129" s="17" t="s">
        <v>84</v>
      </c>
      <c r="BK129" s="102">
        <f t="shared" si="9"/>
        <v>0</v>
      </c>
      <c r="BL129" s="17" t="s">
        <v>172</v>
      </c>
      <c r="BM129" s="168" t="s">
        <v>253</v>
      </c>
    </row>
    <row r="130" spans="1:65" s="2" customFormat="1" ht="44.25" customHeight="1">
      <c r="A130" s="33"/>
      <c r="B130" s="156"/>
      <c r="C130" s="157" t="s">
        <v>76</v>
      </c>
      <c r="D130" s="157" t="s">
        <v>167</v>
      </c>
      <c r="E130" s="158" t="s">
        <v>661</v>
      </c>
      <c r="F130" s="159" t="s">
        <v>662</v>
      </c>
      <c r="G130" s="160" t="s">
        <v>648</v>
      </c>
      <c r="H130" s="161">
        <v>2</v>
      </c>
      <c r="I130" s="162"/>
      <c r="J130" s="163">
        <f t="shared" si="0"/>
        <v>0</v>
      </c>
      <c r="K130" s="159" t="s">
        <v>1</v>
      </c>
      <c r="L130" s="34"/>
      <c r="M130" s="164" t="s">
        <v>1</v>
      </c>
      <c r="N130" s="165" t="s">
        <v>41</v>
      </c>
      <c r="O130" s="59"/>
      <c r="P130" s="166">
        <f t="shared" si="1"/>
        <v>0</v>
      </c>
      <c r="Q130" s="166">
        <v>0</v>
      </c>
      <c r="R130" s="166">
        <f t="shared" si="2"/>
        <v>0</v>
      </c>
      <c r="S130" s="166">
        <v>0</v>
      </c>
      <c r="T130" s="16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8" t="s">
        <v>172</v>
      </c>
      <c r="AT130" s="168" t="s">
        <v>167</v>
      </c>
      <c r="AU130" s="168" t="s">
        <v>84</v>
      </c>
      <c r="AY130" s="17" t="s">
        <v>164</v>
      </c>
      <c r="BE130" s="102">
        <f t="shared" si="4"/>
        <v>0</v>
      </c>
      <c r="BF130" s="102">
        <f t="shared" si="5"/>
        <v>0</v>
      </c>
      <c r="BG130" s="102">
        <f t="shared" si="6"/>
        <v>0</v>
      </c>
      <c r="BH130" s="102">
        <f t="shared" si="7"/>
        <v>0</v>
      </c>
      <c r="BI130" s="102">
        <f t="shared" si="8"/>
        <v>0</v>
      </c>
      <c r="BJ130" s="17" t="s">
        <v>84</v>
      </c>
      <c r="BK130" s="102">
        <f t="shared" si="9"/>
        <v>0</v>
      </c>
      <c r="BL130" s="17" t="s">
        <v>172</v>
      </c>
      <c r="BM130" s="168" t="s">
        <v>265</v>
      </c>
    </row>
    <row r="131" spans="1:65" s="2" customFormat="1" ht="49.15" customHeight="1">
      <c r="A131" s="33"/>
      <c r="B131" s="156"/>
      <c r="C131" s="157" t="s">
        <v>76</v>
      </c>
      <c r="D131" s="157" t="s">
        <v>167</v>
      </c>
      <c r="E131" s="158" t="s">
        <v>663</v>
      </c>
      <c r="F131" s="159" t="s">
        <v>664</v>
      </c>
      <c r="G131" s="160" t="s">
        <v>648</v>
      </c>
      <c r="H131" s="161">
        <v>19</v>
      </c>
      <c r="I131" s="162"/>
      <c r="J131" s="163">
        <f t="shared" si="0"/>
        <v>0</v>
      </c>
      <c r="K131" s="159" t="s">
        <v>1</v>
      </c>
      <c r="L131" s="34"/>
      <c r="M131" s="164" t="s">
        <v>1</v>
      </c>
      <c r="N131" s="165" t="s">
        <v>41</v>
      </c>
      <c r="O131" s="59"/>
      <c r="P131" s="166">
        <f t="shared" si="1"/>
        <v>0</v>
      </c>
      <c r="Q131" s="166">
        <v>0</v>
      </c>
      <c r="R131" s="166">
        <f t="shared" si="2"/>
        <v>0</v>
      </c>
      <c r="S131" s="166">
        <v>0</v>
      </c>
      <c r="T131" s="16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8" t="s">
        <v>172</v>
      </c>
      <c r="AT131" s="168" t="s">
        <v>167</v>
      </c>
      <c r="AU131" s="168" t="s">
        <v>84</v>
      </c>
      <c r="AY131" s="17" t="s">
        <v>164</v>
      </c>
      <c r="BE131" s="102">
        <f t="shared" si="4"/>
        <v>0</v>
      </c>
      <c r="BF131" s="102">
        <f t="shared" si="5"/>
        <v>0</v>
      </c>
      <c r="BG131" s="102">
        <f t="shared" si="6"/>
        <v>0</v>
      </c>
      <c r="BH131" s="102">
        <f t="shared" si="7"/>
        <v>0</v>
      </c>
      <c r="BI131" s="102">
        <f t="shared" si="8"/>
        <v>0</v>
      </c>
      <c r="BJ131" s="17" t="s">
        <v>84</v>
      </c>
      <c r="BK131" s="102">
        <f t="shared" si="9"/>
        <v>0</v>
      </c>
      <c r="BL131" s="17" t="s">
        <v>172</v>
      </c>
      <c r="BM131" s="168" t="s">
        <v>275</v>
      </c>
    </row>
    <row r="132" spans="1:65" s="2" customFormat="1" ht="49.15" customHeight="1">
      <c r="A132" s="33"/>
      <c r="B132" s="156"/>
      <c r="C132" s="157" t="s">
        <v>76</v>
      </c>
      <c r="D132" s="157" t="s">
        <v>167</v>
      </c>
      <c r="E132" s="158" t="s">
        <v>665</v>
      </c>
      <c r="F132" s="159" t="s">
        <v>666</v>
      </c>
      <c r="G132" s="160" t="s">
        <v>648</v>
      </c>
      <c r="H132" s="161">
        <v>23</v>
      </c>
      <c r="I132" s="162"/>
      <c r="J132" s="163">
        <f t="shared" si="0"/>
        <v>0</v>
      </c>
      <c r="K132" s="159" t="s">
        <v>1</v>
      </c>
      <c r="L132" s="34"/>
      <c r="M132" s="164" t="s">
        <v>1</v>
      </c>
      <c r="N132" s="165" t="s">
        <v>41</v>
      </c>
      <c r="O132" s="59"/>
      <c r="P132" s="166">
        <f t="shared" si="1"/>
        <v>0</v>
      </c>
      <c r="Q132" s="166">
        <v>0</v>
      </c>
      <c r="R132" s="166">
        <f t="shared" si="2"/>
        <v>0</v>
      </c>
      <c r="S132" s="166">
        <v>0</v>
      </c>
      <c r="T132" s="16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8" t="s">
        <v>172</v>
      </c>
      <c r="AT132" s="168" t="s">
        <v>167</v>
      </c>
      <c r="AU132" s="168" t="s">
        <v>84</v>
      </c>
      <c r="AY132" s="17" t="s">
        <v>164</v>
      </c>
      <c r="BE132" s="102">
        <f t="shared" si="4"/>
        <v>0</v>
      </c>
      <c r="BF132" s="102">
        <f t="shared" si="5"/>
        <v>0</v>
      </c>
      <c r="BG132" s="102">
        <f t="shared" si="6"/>
        <v>0</v>
      </c>
      <c r="BH132" s="102">
        <f t="shared" si="7"/>
        <v>0</v>
      </c>
      <c r="BI132" s="102">
        <f t="shared" si="8"/>
        <v>0</v>
      </c>
      <c r="BJ132" s="17" t="s">
        <v>84</v>
      </c>
      <c r="BK132" s="102">
        <f t="shared" si="9"/>
        <v>0</v>
      </c>
      <c r="BL132" s="17" t="s">
        <v>172</v>
      </c>
      <c r="BM132" s="168" t="s">
        <v>287</v>
      </c>
    </row>
    <row r="133" spans="1:65" s="2" customFormat="1" ht="49.15" customHeight="1">
      <c r="A133" s="33"/>
      <c r="B133" s="156"/>
      <c r="C133" s="157" t="s">
        <v>76</v>
      </c>
      <c r="D133" s="157" t="s">
        <v>167</v>
      </c>
      <c r="E133" s="158" t="s">
        <v>667</v>
      </c>
      <c r="F133" s="159" t="s">
        <v>668</v>
      </c>
      <c r="G133" s="160" t="s">
        <v>648</v>
      </c>
      <c r="H133" s="161">
        <v>6</v>
      </c>
      <c r="I133" s="162"/>
      <c r="J133" s="163">
        <f t="shared" si="0"/>
        <v>0</v>
      </c>
      <c r="K133" s="159" t="s">
        <v>1</v>
      </c>
      <c r="L133" s="34"/>
      <c r="M133" s="164" t="s">
        <v>1</v>
      </c>
      <c r="N133" s="165" t="s">
        <v>41</v>
      </c>
      <c r="O133" s="59"/>
      <c r="P133" s="166">
        <f t="shared" si="1"/>
        <v>0</v>
      </c>
      <c r="Q133" s="166">
        <v>0</v>
      </c>
      <c r="R133" s="166">
        <f t="shared" si="2"/>
        <v>0</v>
      </c>
      <c r="S133" s="166">
        <v>0</v>
      </c>
      <c r="T133" s="16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8" t="s">
        <v>172</v>
      </c>
      <c r="AT133" s="168" t="s">
        <v>167</v>
      </c>
      <c r="AU133" s="168" t="s">
        <v>84</v>
      </c>
      <c r="AY133" s="17" t="s">
        <v>164</v>
      </c>
      <c r="BE133" s="102">
        <f t="shared" si="4"/>
        <v>0</v>
      </c>
      <c r="BF133" s="102">
        <f t="shared" si="5"/>
        <v>0</v>
      </c>
      <c r="BG133" s="102">
        <f t="shared" si="6"/>
        <v>0</v>
      </c>
      <c r="BH133" s="102">
        <f t="shared" si="7"/>
        <v>0</v>
      </c>
      <c r="BI133" s="102">
        <f t="shared" si="8"/>
        <v>0</v>
      </c>
      <c r="BJ133" s="17" t="s">
        <v>84</v>
      </c>
      <c r="BK133" s="102">
        <f t="shared" si="9"/>
        <v>0</v>
      </c>
      <c r="BL133" s="17" t="s">
        <v>172</v>
      </c>
      <c r="BM133" s="168" t="s">
        <v>297</v>
      </c>
    </row>
    <row r="134" spans="1:65" s="2" customFormat="1" ht="16.5" customHeight="1">
      <c r="A134" s="33"/>
      <c r="B134" s="156"/>
      <c r="C134" s="157" t="s">
        <v>76</v>
      </c>
      <c r="D134" s="157" t="s">
        <v>167</v>
      </c>
      <c r="E134" s="158" t="s">
        <v>669</v>
      </c>
      <c r="F134" s="159" t="s">
        <v>670</v>
      </c>
      <c r="G134" s="160" t="s">
        <v>648</v>
      </c>
      <c r="H134" s="161">
        <v>1</v>
      </c>
      <c r="I134" s="162"/>
      <c r="J134" s="163">
        <f t="shared" si="0"/>
        <v>0</v>
      </c>
      <c r="K134" s="159" t="s">
        <v>1</v>
      </c>
      <c r="L134" s="34"/>
      <c r="M134" s="164" t="s">
        <v>1</v>
      </c>
      <c r="N134" s="165" t="s">
        <v>41</v>
      </c>
      <c r="O134" s="59"/>
      <c r="P134" s="166">
        <f t="shared" si="1"/>
        <v>0</v>
      </c>
      <c r="Q134" s="166">
        <v>0</v>
      </c>
      <c r="R134" s="166">
        <f t="shared" si="2"/>
        <v>0</v>
      </c>
      <c r="S134" s="166">
        <v>0</v>
      </c>
      <c r="T134" s="16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8" t="s">
        <v>172</v>
      </c>
      <c r="AT134" s="168" t="s">
        <v>167</v>
      </c>
      <c r="AU134" s="168" t="s">
        <v>84</v>
      </c>
      <c r="AY134" s="17" t="s">
        <v>164</v>
      </c>
      <c r="BE134" s="102">
        <f t="shared" si="4"/>
        <v>0</v>
      </c>
      <c r="BF134" s="102">
        <f t="shared" si="5"/>
        <v>0</v>
      </c>
      <c r="BG134" s="102">
        <f t="shared" si="6"/>
        <v>0</v>
      </c>
      <c r="BH134" s="102">
        <f t="shared" si="7"/>
        <v>0</v>
      </c>
      <c r="BI134" s="102">
        <f t="shared" si="8"/>
        <v>0</v>
      </c>
      <c r="BJ134" s="17" t="s">
        <v>84</v>
      </c>
      <c r="BK134" s="102">
        <f t="shared" si="9"/>
        <v>0</v>
      </c>
      <c r="BL134" s="17" t="s">
        <v>172</v>
      </c>
      <c r="BM134" s="168" t="s">
        <v>313</v>
      </c>
    </row>
    <row r="135" spans="1:65" s="2" customFormat="1" ht="16.5" customHeight="1">
      <c r="A135" s="33"/>
      <c r="B135" s="156"/>
      <c r="C135" s="157" t="s">
        <v>76</v>
      </c>
      <c r="D135" s="157" t="s">
        <v>167</v>
      </c>
      <c r="E135" s="158" t="s">
        <v>671</v>
      </c>
      <c r="F135" s="159" t="s">
        <v>672</v>
      </c>
      <c r="G135" s="160" t="s">
        <v>648</v>
      </c>
      <c r="H135" s="161">
        <v>1</v>
      </c>
      <c r="I135" s="162"/>
      <c r="J135" s="163">
        <f t="shared" si="0"/>
        <v>0</v>
      </c>
      <c r="K135" s="159" t="s">
        <v>1</v>
      </c>
      <c r="L135" s="34"/>
      <c r="M135" s="209" t="s">
        <v>1</v>
      </c>
      <c r="N135" s="210" t="s">
        <v>41</v>
      </c>
      <c r="O135" s="211"/>
      <c r="P135" s="212">
        <f t="shared" si="1"/>
        <v>0</v>
      </c>
      <c r="Q135" s="212">
        <v>0</v>
      </c>
      <c r="R135" s="212">
        <f t="shared" si="2"/>
        <v>0</v>
      </c>
      <c r="S135" s="212">
        <v>0</v>
      </c>
      <c r="T135" s="213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8" t="s">
        <v>172</v>
      </c>
      <c r="AT135" s="168" t="s">
        <v>167</v>
      </c>
      <c r="AU135" s="168" t="s">
        <v>84</v>
      </c>
      <c r="AY135" s="17" t="s">
        <v>164</v>
      </c>
      <c r="BE135" s="102">
        <f t="shared" si="4"/>
        <v>0</v>
      </c>
      <c r="BF135" s="102">
        <f t="shared" si="5"/>
        <v>0</v>
      </c>
      <c r="BG135" s="102">
        <f t="shared" si="6"/>
        <v>0</v>
      </c>
      <c r="BH135" s="102">
        <f t="shared" si="7"/>
        <v>0</v>
      </c>
      <c r="BI135" s="102">
        <f t="shared" si="8"/>
        <v>0</v>
      </c>
      <c r="BJ135" s="17" t="s">
        <v>84</v>
      </c>
      <c r="BK135" s="102">
        <f t="shared" si="9"/>
        <v>0</v>
      </c>
      <c r="BL135" s="17" t="s">
        <v>172</v>
      </c>
      <c r="BM135" s="168" t="s">
        <v>322</v>
      </c>
    </row>
    <row r="136" spans="1:65" s="2" customFormat="1" ht="6.95" customHeight="1">
      <c r="A136" s="33"/>
      <c r="B136" s="48"/>
      <c r="C136" s="49"/>
      <c r="D136" s="49"/>
      <c r="E136" s="49"/>
      <c r="F136" s="49"/>
      <c r="G136" s="49"/>
      <c r="H136" s="49"/>
      <c r="I136" s="49"/>
      <c r="J136" s="49"/>
      <c r="K136" s="49"/>
      <c r="L136" s="34"/>
      <c r="M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</row>
  </sheetData>
  <autoFilter ref="C120:K135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96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673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ROUND((SUM(BE121:BE141)),  2)</f>
        <v>0</v>
      </c>
      <c r="G35" s="33"/>
      <c r="H35" s="33"/>
      <c r="I35" s="114">
        <v>0.21</v>
      </c>
      <c r="J35" s="113">
        <f>ROUND(((SUM(BE121:BE141))*I35),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ROUND((SUM(BF121:BF141)),  2)</f>
        <v>0</v>
      </c>
      <c r="G36" s="33"/>
      <c r="H36" s="33"/>
      <c r="I36" s="114">
        <v>0.12</v>
      </c>
      <c r="J36" s="113">
        <f>ROUND(((SUM(BF121:BF141))*I36),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ROUND((SUM(BG121:BG141)),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ROUND((SUM(BH121:BH141)),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ROUND((SUM(BI121:BI141)),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02.2 - Přístroje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674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02.2 - Přístroje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95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SUM(P123:P141)</f>
        <v>0</v>
      </c>
      <c r="Q122" s="149"/>
      <c r="R122" s="150">
        <f>SUM(R123:R141)</f>
        <v>0</v>
      </c>
      <c r="S122" s="149"/>
      <c r="T122" s="151">
        <f>SUM(T123:T141)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SUM(BK123:BK141)</f>
        <v>0</v>
      </c>
    </row>
    <row r="123" spans="1:65" s="2" customFormat="1" ht="33" customHeight="1">
      <c r="A123" s="33"/>
      <c r="B123" s="156"/>
      <c r="C123" s="157" t="s">
        <v>76</v>
      </c>
      <c r="D123" s="157" t="s">
        <v>167</v>
      </c>
      <c r="E123" s="158" t="s">
        <v>675</v>
      </c>
      <c r="F123" s="159" t="s">
        <v>676</v>
      </c>
      <c r="G123" s="160" t="s">
        <v>648</v>
      </c>
      <c r="H123" s="161">
        <v>40</v>
      </c>
      <c r="I123" s="162"/>
      <c r="J123" s="163">
        <f t="shared" ref="J123:J141" si="0"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 t="shared" ref="P123:P141" si="1">O123*H123</f>
        <v>0</v>
      </c>
      <c r="Q123" s="166">
        <v>0</v>
      </c>
      <c r="R123" s="166">
        <f t="shared" ref="R123:R141" si="2">Q123*H123</f>
        <v>0</v>
      </c>
      <c r="S123" s="166">
        <v>0</v>
      </c>
      <c r="T123" s="167">
        <f t="shared" ref="T123:T141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 t="shared" ref="BE123:BE141" si="4">IF(N123="základní",J123,0)</f>
        <v>0</v>
      </c>
      <c r="BF123" s="102">
        <f t="shared" ref="BF123:BF141" si="5">IF(N123="snížená",J123,0)</f>
        <v>0</v>
      </c>
      <c r="BG123" s="102">
        <f t="shared" ref="BG123:BG141" si="6">IF(N123="zákl. přenesená",J123,0)</f>
        <v>0</v>
      </c>
      <c r="BH123" s="102">
        <f t="shared" ref="BH123:BH141" si="7">IF(N123="sníž. přenesená",J123,0)</f>
        <v>0</v>
      </c>
      <c r="BI123" s="102">
        <f t="shared" ref="BI123:BI141" si="8">IF(N123="nulová",J123,0)</f>
        <v>0</v>
      </c>
      <c r="BJ123" s="17" t="s">
        <v>84</v>
      </c>
      <c r="BK123" s="102">
        <f t="shared" ref="BK123:BK141" si="9">ROUND(I123*H123,2)</f>
        <v>0</v>
      </c>
      <c r="BL123" s="17" t="s">
        <v>172</v>
      </c>
      <c r="BM123" s="168" t="s">
        <v>86</v>
      </c>
    </row>
    <row r="124" spans="1:65" s="2" customFormat="1" ht="33" customHeight="1">
      <c r="A124" s="33"/>
      <c r="B124" s="156"/>
      <c r="C124" s="157" t="s">
        <v>76</v>
      </c>
      <c r="D124" s="157" t="s">
        <v>167</v>
      </c>
      <c r="E124" s="158" t="s">
        <v>677</v>
      </c>
      <c r="F124" s="159" t="s">
        <v>678</v>
      </c>
      <c r="G124" s="160" t="s">
        <v>648</v>
      </c>
      <c r="H124" s="161">
        <v>2</v>
      </c>
      <c r="I124" s="162"/>
      <c r="J124" s="163">
        <f t="shared" si="0"/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 t="shared" si="4"/>
        <v>0</v>
      </c>
      <c r="BF124" s="102">
        <f t="shared" si="5"/>
        <v>0</v>
      </c>
      <c r="BG124" s="102">
        <f t="shared" si="6"/>
        <v>0</v>
      </c>
      <c r="BH124" s="102">
        <f t="shared" si="7"/>
        <v>0</v>
      </c>
      <c r="BI124" s="102">
        <f t="shared" si="8"/>
        <v>0</v>
      </c>
      <c r="BJ124" s="17" t="s">
        <v>84</v>
      </c>
      <c r="BK124" s="102">
        <f t="shared" si="9"/>
        <v>0</v>
      </c>
      <c r="BL124" s="17" t="s">
        <v>172</v>
      </c>
      <c r="BM124" s="168" t="s">
        <v>172</v>
      </c>
    </row>
    <row r="125" spans="1:65" s="2" customFormat="1" ht="33" customHeight="1">
      <c r="A125" s="33"/>
      <c r="B125" s="156"/>
      <c r="C125" s="157" t="s">
        <v>76</v>
      </c>
      <c r="D125" s="157" t="s">
        <v>167</v>
      </c>
      <c r="E125" s="158" t="s">
        <v>679</v>
      </c>
      <c r="F125" s="159" t="s">
        <v>680</v>
      </c>
      <c r="G125" s="160" t="s">
        <v>648</v>
      </c>
      <c r="H125" s="161">
        <v>74</v>
      </c>
      <c r="I125" s="162"/>
      <c r="J125" s="163">
        <f t="shared" si="0"/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 t="shared" si="1"/>
        <v>0</v>
      </c>
      <c r="Q125" s="166">
        <v>0</v>
      </c>
      <c r="R125" s="166">
        <f t="shared" si="2"/>
        <v>0</v>
      </c>
      <c r="S125" s="166">
        <v>0</v>
      </c>
      <c r="T125" s="16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 t="shared" si="4"/>
        <v>0</v>
      </c>
      <c r="BF125" s="102">
        <f t="shared" si="5"/>
        <v>0</v>
      </c>
      <c r="BG125" s="102">
        <f t="shared" si="6"/>
        <v>0</v>
      </c>
      <c r="BH125" s="102">
        <f t="shared" si="7"/>
        <v>0</v>
      </c>
      <c r="BI125" s="102">
        <f t="shared" si="8"/>
        <v>0</v>
      </c>
      <c r="BJ125" s="17" t="s">
        <v>84</v>
      </c>
      <c r="BK125" s="102">
        <f t="shared" si="9"/>
        <v>0</v>
      </c>
      <c r="BL125" s="17" t="s">
        <v>172</v>
      </c>
      <c r="BM125" s="168" t="s">
        <v>178</v>
      </c>
    </row>
    <row r="126" spans="1:65" s="2" customFormat="1" ht="33" customHeight="1">
      <c r="A126" s="33"/>
      <c r="B126" s="156"/>
      <c r="C126" s="157" t="s">
        <v>76</v>
      </c>
      <c r="D126" s="157" t="s">
        <v>167</v>
      </c>
      <c r="E126" s="158" t="s">
        <v>681</v>
      </c>
      <c r="F126" s="159" t="s">
        <v>682</v>
      </c>
      <c r="G126" s="160" t="s">
        <v>648</v>
      </c>
      <c r="H126" s="161">
        <v>17</v>
      </c>
      <c r="I126" s="162"/>
      <c r="J126" s="163">
        <f t="shared" si="0"/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 t="shared" si="4"/>
        <v>0</v>
      </c>
      <c r="BF126" s="102">
        <f t="shared" si="5"/>
        <v>0</v>
      </c>
      <c r="BG126" s="102">
        <f t="shared" si="6"/>
        <v>0</v>
      </c>
      <c r="BH126" s="102">
        <f t="shared" si="7"/>
        <v>0</v>
      </c>
      <c r="BI126" s="102">
        <f t="shared" si="8"/>
        <v>0</v>
      </c>
      <c r="BJ126" s="17" t="s">
        <v>84</v>
      </c>
      <c r="BK126" s="102">
        <f t="shared" si="9"/>
        <v>0</v>
      </c>
      <c r="BL126" s="17" t="s">
        <v>172</v>
      </c>
      <c r="BM126" s="168" t="s">
        <v>217</v>
      </c>
    </row>
    <row r="127" spans="1:65" s="2" customFormat="1" ht="37.9" customHeight="1">
      <c r="A127" s="33"/>
      <c r="B127" s="156"/>
      <c r="C127" s="157" t="s">
        <v>76</v>
      </c>
      <c r="D127" s="157" t="s">
        <v>167</v>
      </c>
      <c r="E127" s="158" t="s">
        <v>683</v>
      </c>
      <c r="F127" s="159" t="s">
        <v>684</v>
      </c>
      <c r="G127" s="160" t="s">
        <v>648</v>
      </c>
      <c r="H127" s="161">
        <v>8</v>
      </c>
      <c r="I127" s="162"/>
      <c r="J127" s="163">
        <f t="shared" si="0"/>
        <v>0</v>
      </c>
      <c r="K127" s="159" t="s">
        <v>1</v>
      </c>
      <c r="L127" s="34"/>
      <c r="M127" s="164" t="s">
        <v>1</v>
      </c>
      <c r="N127" s="165" t="s">
        <v>41</v>
      </c>
      <c r="O127" s="59"/>
      <c r="P127" s="166">
        <f t="shared" si="1"/>
        <v>0</v>
      </c>
      <c r="Q127" s="166">
        <v>0</v>
      </c>
      <c r="R127" s="166">
        <f t="shared" si="2"/>
        <v>0</v>
      </c>
      <c r="S127" s="166">
        <v>0</v>
      </c>
      <c r="T127" s="16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 t="shared" si="4"/>
        <v>0</v>
      </c>
      <c r="BF127" s="102">
        <f t="shared" si="5"/>
        <v>0</v>
      </c>
      <c r="BG127" s="102">
        <f t="shared" si="6"/>
        <v>0</v>
      </c>
      <c r="BH127" s="102">
        <f t="shared" si="7"/>
        <v>0</v>
      </c>
      <c r="BI127" s="102">
        <f t="shared" si="8"/>
        <v>0</v>
      </c>
      <c r="BJ127" s="17" t="s">
        <v>84</v>
      </c>
      <c r="BK127" s="102">
        <f t="shared" si="9"/>
        <v>0</v>
      </c>
      <c r="BL127" s="17" t="s">
        <v>172</v>
      </c>
      <c r="BM127" s="168" t="s">
        <v>228</v>
      </c>
    </row>
    <row r="128" spans="1:65" s="2" customFormat="1" ht="37.9" customHeight="1">
      <c r="A128" s="33"/>
      <c r="B128" s="156"/>
      <c r="C128" s="157" t="s">
        <v>76</v>
      </c>
      <c r="D128" s="157" t="s">
        <v>167</v>
      </c>
      <c r="E128" s="158" t="s">
        <v>685</v>
      </c>
      <c r="F128" s="159" t="s">
        <v>686</v>
      </c>
      <c r="G128" s="160" t="s">
        <v>648</v>
      </c>
      <c r="H128" s="161">
        <v>6</v>
      </c>
      <c r="I128" s="162"/>
      <c r="J128" s="163">
        <f t="shared" si="0"/>
        <v>0</v>
      </c>
      <c r="K128" s="159" t="s">
        <v>1</v>
      </c>
      <c r="L128" s="34"/>
      <c r="M128" s="164" t="s">
        <v>1</v>
      </c>
      <c r="N128" s="165" t="s">
        <v>41</v>
      </c>
      <c r="O128" s="59"/>
      <c r="P128" s="166">
        <f t="shared" si="1"/>
        <v>0</v>
      </c>
      <c r="Q128" s="166">
        <v>0</v>
      </c>
      <c r="R128" s="166">
        <f t="shared" si="2"/>
        <v>0</v>
      </c>
      <c r="S128" s="166">
        <v>0</v>
      </c>
      <c r="T128" s="16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8" t="s">
        <v>172</v>
      </c>
      <c r="AT128" s="168" t="s">
        <v>167</v>
      </c>
      <c r="AU128" s="168" t="s">
        <v>84</v>
      </c>
      <c r="AY128" s="17" t="s">
        <v>164</v>
      </c>
      <c r="BE128" s="102">
        <f t="shared" si="4"/>
        <v>0</v>
      </c>
      <c r="BF128" s="102">
        <f t="shared" si="5"/>
        <v>0</v>
      </c>
      <c r="BG128" s="102">
        <f t="shared" si="6"/>
        <v>0</v>
      </c>
      <c r="BH128" s="102">
        <f t="shared" si="7"/>
        <v>0</v>
      </c>
      <c r="BI128" s="102">
        <f t="shared" si="8"/>
        <v>0</v>
      </c>
      <c r="BJ128" s="17" t="s">
        <v>84</v>
      </c>
      <c r="BK128" s="102">
        <f t="shared" si="9"/>
        <v>0</v>
      </c>
      <c r="BL128" s="17" t="s">
        <v>172</v>
      </c>
      <c r="BM128" s="168" t="s">
        <v>8</v>
      </c>
    </row>
    <row r="129" spans="1:65" s="2" customFormat="1" ht="37.9" customHeight="1">
      <c r="A129" s="33"/>
      <c r="B129" s="156"/>
      <c r="C129" s="157" t="s">
        <v>76</v>
      </c>
      <c r="D129" s="157" t="s">
        <v>167</v>
      </c>
      <c r="E129" s="158" t="s">
        <v>687</v>
      </c>
      <c r="F129" s="159" t="s">
        <v>688</v>
      </c>
      <c r="G129" s="160" t="s">
        <v>648</v>
      </c>
      <c r="H129" s="161">
        <v>48</v>
      </c>
      <c r="I129" s="162"/>
      <c r="J129" s="163">
        <f t="shared" si="0"/>
        <v>0</v>
      </c>
      <c r="K129" s="159" t="s">
        <v>1</v>
      </c>
      <c r="L129" s="34"/>
      <c r="M129" s="164" t="s">
        <v>1</v>
      </c>
      <c r="N129" s="165" t="s">
        <v>41</v>
      </c>
      <c r="O129" s="59"/>
      <c r="P129" s="166">
        <f t="shared" si="1"/>
        <v>0</v>
      </c>
      <c r="Q129" s="166">
        <v>0</v>
      </c>
      <c r="R129" s="166">
        <f t="shared" si="2"/>
        <v>0</v>
      </c>
      <c r="S129" s="166">
        <v>0</v>
      </c>
      <c r="T129" s="16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172</v>
      </c>
      <c r="AT129" s="168" t="s">
        <v>167</v>
      </c>
      <c r="AU129" s="168" t="s">
        <v>84</v>
      </c>
      <c r="AY129" s="17" t="s">
        <v>164</v>
      </c>
      <c r="BE129" s="102">
        <f t="shared" si="4"/>
        <v>0</v>
      </c>
      <c r="BF129" s="102">
        <f t="shared" si="5"/>
        <v>0</v>
      </c>
      <c r="BG129" s="102">
        <f t="shared" si="6"/>
        <v>0</v>
      </c>
      <c r="BH129" s="102">
        <f t="shared" si="7"/>
        <v>0</v>
      </c>
      <c r="BI129" s="102">
        <f t="shared" si="8"/>
        <v>0</v>
      </c>
      <c r="BJ129" s="17" t="s">
        <v>84</v>
      </c>
      <c r="BK129" s="102">
        <f t="shared" si="9"/>
        <v>0</v>
      </c>
      <c r="BL129" s="17" t="s">
        <v>172</v>
      </c>
      <c r="BM129" s="168" t="s">
        <v>253</v>
      </c>
    </row>
    <row r="130" spans="1:65" s="2" customFormat="1" ht="37.9" customHeight="1">
      <c r="A130" s="33"/>
      <c r="B130" s="156"/>
      <c r="C130" s="157" t="s">
        <v>76</v>
      </c>
      <c r="D130" s="157" t="s">
        <v>167</v>
      </c>
      <c r="E130" s="158" t="s">
        <v>689</v>
      </c>
      <c r="F130" s="159" t="s">
        <v>690</v>
      </c>
      <c r="G130" s="160" t="s">
        <v>648</v>
      </c>
      <c r="H130" s="161">
        <v>50</v>
      </c>
      <c r="I130" s="162"/>
      <c r="J130" s="163">
        <f t="shared" si="0"/>
        <v>0</v>
      </c>
      <c r="K130" s="159" t="s">
        <v>1</v>
      </c>
      <c r="L130" s="34"/>
      <c r="M130" s="164" t="s">
        <v>1</v>
      </c>
      <c r="N130" s="165" t="s">
        <v>41</v>
      </c>
      <c r="O130" s="59"/>
      <c r="P130" s="166">
        <f t="shared" si="1"/>
        <v>0</v>
      </c>
      <c r="Q130" s="166">
        <v>0</v>
      </c>
      <c r="R130" s="166">
        <f t="shared" si="2"/>
        <v>0</v>
      </c>
      <c r="S130" s="166">
        <v>0</v>
      </c>
      <c r="T130" s="16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8" t="s">
        <v>172</v>
      </c>
      <c r="AT130" s="168" t="s">
        <v>167</v>
      </c>
      <c r="AU130" s="168" t="s">
        <v>84</v>
      </c>
      <c r="AY130" s="17" t="s">
        <v>164</v>
      </c>
      <c r="BE130" s="102">
        <f t="shared" si="4"/>
        <v>0</v>
      </c>
      <c r="BF130" s="102">
        <f t="shared" si="5"/>
        <v>0</v>
      </c>
      <c r="BG130" s="102">
        <f t="shared" si="6"/>
        <v>0</v>
      </c>
      <c r="BH130" s="102">
        <f t="shared" si="7"/>
        <v>0</v>
      </c>
      <c r="BI130" s="102">
        <f t="shared" si="8"/>
        <v>0</v>
      </c>
      <c r="BJ130" s="17" t="s">
        <v>84</v>
      </c>
      <c r="BK130" s="102">
        <f t="shared" si="9"/>
        <v>0</v>
      </c>
      <c r="BL130" s="17" t="s">
        <v>172</v>
      </c>
      <c r="BM130" s="168" t="s">
        <v>265</v>
      </c>
    </row>
    <row r="131" spans="1:65" s="2" customFormat="1" ht="37.9" customHeight="1">
      <c r="A131" s="33"/>
      <c r="B131" s="156"/>
      <c r="C131" s="157" t="s">
        <v>76</v>
      </c>
      <c r="D131" s="157" t="s">
        <v>167</v>
      </c>
      <c r="E131" s="158" t="s">
        <v>691</v>
      </c>
      <c r="F131" s="159" t="s">
        <v>692</v>
      </c>
      <c r="G131" s="160" t="s">
        <v>648</v>
      </c>
      <c r="H131" s="161">
        <v>4</v>
      </c>
      <c r="I131" s="162"/>
      <c r="J131" s="163">
        <f t="shared" si="0"/>
        <v>0</v>
      </c>
      <c r="K131" s="159" t="s">
        <v>1</v>
      </c>
      <c r="L131" s="34"/>
      <c r="M131" s="164" t="s">
        <v>1</v>
      </c>
      <c r="N131" s="165" t="s">
        <v>41</v>
      </c>
      <c r="O131" s="59"/>
      <c r="P131" s="166">
        <f t="shared" si="1"/>
        <v>0</v>
      </c>
      <c r="Q131" s="166">
        <v>0</v>
      </c>
      <c r="R131" s="166">
        <f t="shared" si="2"/>
        <v>0</v>
      </c>
      <c r="S131" s="166">
        <v>0</v>
      </c>
      <c r="T131" s="16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8" t="s">
        <v>172</v>
      </c>
      <c r="AT131" s="168" t="s">
        <v>167</v>
      </c>
      <c r="AU131" s="168" t="s">
        <v>84</v>
      </c>
      <c r="AY131" s="17" t="s">
        <v>164</v>
      </c>
      <c r="BE131" s="102">
        <f t="shared" si="4"/>
        <v>0</v>
      </c>
      <c r="BF131" s="102">
        <f t="shared" si="5"/>
        <v>0</v>
      </c>
      <c r="BG131" s="102">
        <f t="shared" si="6"/>
        <v>0</v>
      </c>
      <c r="BH131" s="102">
        <f t="shared" si="7"/>
        <v>0</v>
      </c>
      <c r="BI131" s="102">
        <f t="shared" si="8"/>
        <v>0</v>
      </c>
      <c r="BJ131" s="17" t="s">
        <v>84</v>
      </c>
      <c r="BK131" s="102">
        <f t="shared" si="9"/>
        <v>0</v>
      </c>
      <c r="BL131" s="17" t="s">
        <v>172</v>
      </c>
      <c r="BM131" s="168" t="s">
        <v>275</v>
      </c>
    </row>
    <row r="132" spans="1:65" s="2" customFormat="1" ht="37.9" customHeight="1">
      <c r="A132" s="33"/>
      <c r="B132" s="156"/>
      <c r="C132" s="157" t="s">
        <v>76</v>
      </c>
      <c r="D132" s="157" t="s">
        <v>167</v>
      </c>
      <c r="E132" s="158" t="s">
        <v>693</v>
      </c>
      <c r="F132" s="159" t="s">
        <v>694</v>
      </c>
      <c r="G132" s="160" t="s">
        <v>648</v>
      </c>
      <c r="H132" s="161">
        <v>3</v>
      </c>
      <c r="I132" s="162"/>
      <c r="J132" s="163">
        <f t="shared" si="0"/>
        <v>0</v>
      </c>
      <c r="K132" s="159" t="s">
        <v>1</v>
      </c>
      <c r="L132" s="34"/>
      <c r="M132" s="164" t="s">
        <v>1</v>
      </c>
      <c r="N132" s="165" t="s">
        <v>41</v>
      </c>
      <c r="O132" s="59"/>
      <c r="P132" s="166">
        <f t="shared" si="1"/>
        <v>0</v>
      </c>
      <c r="Q132" s="166">
        <v>0</v>
      </c>
      <c r="R132" s="166">
        <f t="shared" si="2"/>
        <v>0</v>
      </c>
      <c r="S132" s="166">
        <v>0</v>
      </c>
      <c r="T132" s="16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8" t="s">
        <v>172</v>
      </c>
      <c r="AT132" s="168" t="s">
        <v>167</v>
      </c>
      <c r="AU132" s="168" t="s">
        <v>84</v>
      </c>
      <c r="AY132" s="17" t="s">
        <v>164</v>
      </c>
      <c r="BE132" s="102">
        <f t="shared" si="4"/>
        <v>0</v>
      </c>
      <c r="BF132" s="102">
        <f t="shared" si="5"/>
        <v>0</v>
      </c>
      <c r="BG132" s="102">
        <f t="shared" si="6"/>
        <v>0</v>
      </c>
      <c r="BH132" s="102">
        <f t="shared" si="7"/>
        <v>0</v>
      </c>
      <c r="BI132" s="102">
        <f t="shared" si="8"/>
        <v>0</v>
      </c>
      <c r="BJ132" s="17" t="s">
        <v>84</v>
      </c>
      <c r="BK132" s="102">
        <f t="shared" si="9"/>
        <v>0</v>
      </c>
      <c r="BL132" s="17" t="s">
        <v>172</v>
      </c>
      <c r="BM132" s="168" t="s">
        <v>287</v>
      </c>
    </row>
    <row r="133" spans="1:65" s="2" customFormat="1" ht="37.9" customHeight="1">
      <c r="A133" s="33"/>
      <c r="B133" s="156"/>
      <c r="C133" s="157" t="s">
        <v>76</v>
      </c>
      <c r="D133" s="157" t="s">
        <v>167</v>
      </c>
      <c r="E133" s="158" t="s">
        <v>695</v>
      </c>
      <c r="F133" s="159" t="s">
        <v>696</v>
      </c>
      <c r="G133" s="160" t="s">
        <v>648</v>
      </c>
      <c r="H133" s="161">
        <v>1</v>
      </c>
      <c r="I133" s="162"/>
      <c r="J133" s="163">
        <f t="shared" si="0"/>
        <v>0</v>
      </c>
      <c r="K133" s="159" t="s">
        <v>1</v>
      </c>
      <c r="L133" s="34"/>
      <c r="M133" s="164" t="s">
        <v>1</v>
      </c>
      <c r="N133" s="165" t="s">
        <v>41</v>
      </c>
      <c r="O133" s="59"/>
      <c r="P133" s="166">
        <f t="shared" si="1"/>
        <v>0</v>
      </c>
      <c r="Q133" s="166">
        <v>0</v>
      </c>
      <c r="R133" s="166">
        <f t="shared" si="2"/>
        <v>0</v>
      </c>
      <c r="S133" s="166">
        <v>0</v>
      </c>
      <c r="T133" s="16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8" t="s">
        <v>172</v>
      </c>
      <c r="AT133" s="168" t="s">
        <v>167</v>
      </c>
      <c r="AU133" s="168" t="s">
        <v>84</v>
      </c>
      <c r="AY133" s="17" t="s">
        <v>164</v>
      </c>
      <c r="BE133" s="102">
        <f t="shared" si="4"/>
        <v>0</v>
      </c>
      <c r="BF133" s="102">
        <f t="shared" si="5"/>
        <v>0</v>
      </c>
      <c r="BG133" s="102">
        <f t="shared" si="6"/>
        <v>0</v>
      </c>
      <c r="BH133" s="102">
        <f t="shared" si="7"/>
        <v>0</v>
      </c>
      <c r="BI133" s="102">
        <f t="shared" si="8"/>
        <v>0</v>
      </c>
      <c r="BJ133" s="17" t="s">
        <v>84</v>
      </c>
      <c r="BK133" s="102">
        <f t="shared" si="9"/>
        <v>0</v>
      </c>
      <c r="BL133" s="17" t="s">
        <v>172</v>
      </c>
      <c r="BM133" s="168" t="s">
        <v>297</v>
      </c>
    </row>
    <row r="134" spans="1:65" s="2" customFormat="1" ht="37.9" customHeight="1">
      <c r="A134" s="33"/>
      <c r="B134" s="156"/>
      <c r="C134" s="157" t="s">
        <v>76</v>
      </c>
      <c r="D134" s="157" t="s">
        <v>167</v>
      </c>
      <c r="E134" s="158" t="s">
        <v>697</v>
      </c>
      <c r="F134" s="159" t="s">
        <v>698</v>
      </c>
      <c r="G134" s="160" t="s">
        <v>648</v>
      </c>
      <c r="H134" s="161">
        <v>9</v>
      </c>
      <c r="I134" s="162"/>
      <c r="J134" s="163">
        <f t="shared" si="0"/>
        <v>0</v>
      </c>
      <c r="K134" s="159" t="s">
        <v>1</v>
      </c>
      <c r="L134" s="34"/>
      <c r="M134" s="164" t="s">
        <v>1</v>
      </c>
      <c r="N134" s="165" t="s">
        <v>41</v>
      </c>
      <c r="O134" s="59"/>
      <c r="P134" s="166">
        <f t="shared" si="1"/>
        <v>0</v>
      </c>
      <c r="Q134" s="166">
        <v>0</v>
      </c>
      <c r="R134" s="166">
        <f t="shared" si="2"/>
        <v>0</v>
      </c>
      <c r="S134" s="166">
        <v>0</v>
      </c>
      <c r="T134" s="16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8" t="s">
        <v>172</v>
      </c>
      <c r="AT134" s="168" t="s">
        <v>167</v>
      </c>
      <c r="AU134" s="168" t="s">
        <v>84</v>
      </c>
      <c r="AY134" s="17" t="s">
        <v>164</v>
      </c>
      <c r="BE134" s="102">
        <f t="shared" si="4"/>
        <v>0</v>
      </c>
      <c r="BF134" s="102">
        <f t="shared" si="5"/>
        <v>0</v>
      </c>
      <c r="BG134" s="102">
        <f t="shared" si="6"/>
        <v>0</v>
      </c>
      <c r="BH134" s="102">
        <f t="shared" si="7"/>
        <v>0</v>
      </c>
      <c r="BI134" s="102">
        <f t="shared" si="8"/>
        <v>0</v>
      </c>
      <c r="BJ134" s="17" t="s">
        <v>84</v>
      </c>
      <c r="BK134" s="102">
        <f t="shared" si="9"/>
        <v>0</v>
      </c>
      <c r="BL134" s="17" t="s">
        <v>172</v>
      </c>
      <c r="BM134" s="168" t="s">
        <v>313</v>
      </c>
    </row>
    <row r="135" spans="1:65" s="2" customFormat="1" ht="37.9" customHeight="1">
      <c r="A135" s="33"/>
      <c r="B135" s="156"/>
      <c r="C135" s="157" t="s">
        <v>76</v>
      </c>
      <c r="D135" s="157" t="s">
        <v>167</v>
      </c>
      <c r="E135" s="158" t="s">
        <v>699</v>
      </c>
      <c r="F135" s="159" t="s">
        <v>700</v>
      </c>
      <c r="G135" s="160" t="s">
        <v>648</v>
      </c>
      <c r="H135" s="161">
        <v>6</v>
      </c>
      <c r="I135" s="162"/>
      <c r="J135" s="163">
        <f t="shared" si="0"/>
        <v>0</v>
      </c>
      <c r="K135" s="159" t="s">
        <v>1</v>
      </c>
      <c r="L135" s="34"/>
      <c r="M135" s="164" t="s">
        <v>1</v>
      </c>
      <c r="N135" s="165" t="s">
        <v>41</v>
      </c>
      <c r="O135" s="59"/>
      <c r="P135" s="166">
        <f t="shared" si="1"/>
        <v>0</v>
      </c>
      <c r="Q135" s="166">
        <v>0</v>
      </c>
      <c r="R135" s="166">
        <f t="shared" si="2"/>
        <v>0</v>
      </c>
      <c r="S135" s="166">
        <v>0</v>
      </c>
      <c r="T135" s="16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8" t="s">
        <v>172</v>
      </c>
      <c r="AT135" s="168" t="s">
        <v>167</v>
      </c>
      <c r="AU135" s="168" t="s">
        <v>84</v>
      </c>
      <c r="AY135" s="17" t="s">
        <v>164</v>
      </c>
      <c r="BE135" s="102">
        <f t="shared" si="4"/>
        <v>0</v>
      </c>
      <c r="BF135" s="102">
        <f t="shared" si="5"/>
        <v>0</v>
      </c>
      <c r="BG135" s="102">
        <f t="shared" si="6"/>
        <v>0</v>
      </c>
      <c r="BH135" s="102">
        <f t="shared" si="7"/>
        <v>0</v>
      </c>
      <c r="BI135" s="102">
        <f t="shared" si="8"/>
        <v>0</v>
      </c>
      <c r="BJ135" s="17" t="s">
        <v>84</v>
      </c>
      <c r="BK135" s="102">
        <f t="shared" si="9"/>
        <v>0</v>
      </c>
      <c r="BL135" s="17" t="s">
        <v>172</v>
      </c>
      <c r="BM135" s="168" t="s">
        <v>322</v>
      </c>
    </row>
    <row r="136" spans="1:65" s="2" customFormat="1" ht="16.5" customHeight="1">
      <c r="A136" s="33"/>
      <c r="B136" s="156"/>
      <c r="C136" s="157" t="s">
        <v>76</v>
      </c>
      <c r="D136" s="157" t="s">
        <v>167</v>
      </c>
      <c r="E136" s="158" t="s">
        <v>701</v>
      </c>
      <c r="F136" s="159" t="s">
        <v>702</v>
      </c>
      <c r="G136" s="160" t="s">
        <v>648</v>
      </c>
      <c r="H136" s="161">
        <v>6</v>
      </c>
      <c r="I136" s="162"/>
      <c r="J136" s="163">
        <f t="shared" si="0"/>
        <v>0</v>
      </c>
      <c r="K136" s="159" t="s">
        <v>1</v>
      </c>
      <c r="L136" s="34"/>
      <c r="M136" s="164" t="s">
        <v>1</v>
      </c>
      <c r="N136" s="165" t="s">
        <v>41</v>
      </c>
      <c r="O136" s="59"/>
      <c r="P136" s="166">
        <f t="shared" si="1"/>
        <v>0</v>
      </c>
      <c r="Q136" s="166">
        <v>0</v>
      </c>
      <c r="R136" s="166">
        <f t="shared" si="2"/>
        <v>0</v>
      </c>
      <c r="S136" s="166">
        <v>0</v>
      </c>
      <c r="T136" s="16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8" t="s">
        <v>172</v>
      </c>
      <c r="AT136" s="168" t="s">
        <v>167</v>
      </c>
      <c r="AU136" s="168" t="s">
        <v>84</v>
      </c>
      <c r="AY136" s="17" t="s">
        <v>164</v>
      </c>
      <c r="BE136" s="102">
        <f t="shared" si="4"/>
        <v>0</v>
      </c>
      <c r="BF136" s="102">
        <f t="shared" si="5"/>
        <v>0</v>
      </c>
      <c r="BG136" s="102">
        <f t="shared" si="6"/>
        <v>0</v>
      </c>
      <c r="BH136" s="102">
        <f t="shared" si="7"/>
        <v>0</v>
      </c>
      <c r="BI136" s="102">
        <f t="shared" si="8"/>
        <v>0</v>
      </c>
      <c r="BJ136" s="17" t="s">
        <v>84</v>
      </c>
      <c r="BK136" s="102">
        <f t="shared" si="9"/>
        <v>0</v>
      </c>
      <c r="BL136" s="17" t="s">
        <v>172</v>
      </c>
      <c r="BM136" s="168" t="s">
        <v>335</v>
      </c>
    </row>
    <row r="137" spans="1:65" s="2" customFormat="1" ht="21.75" customHeight="1">
      <c r="A137" s="33"/>
      <c r="B137" s="156"/>
      <c r="C137" s="157" t="s">
        <v>76</v>
      </c>
      <c r="D137" s="157" t="s">
        <v>167</v>
      </c>
      <c r="E137" s="158" t="s">
        <v>703</v>
      </c>
      <c r="F137" s="159" t="s">
        <v>704</v>
      </c>
      <c r="G137" s="160" t="s">
        <v>648</v>
      </c>
      <c r="H137" s="161">
        <v>6</v>
      </c>
      <c r="I137" s="162"/>
      <c r="J137" s="163">
        <f t="shared" si="0"/>
        <v>0</v>
      </c>
      <c r="K137" s="159" t="s">
        <v>1</v>
      </c>
      <c r="L137" s="34"/>
      <c r="M137" s="164" t="s">
        <v>1</v>
      </c>
      <c r="N137" s="165" t="s">
        <v>41</v>
      </c>
      <c r="O137" s="59"/>
      <c r="P137" s="166">
        <f t="shared" si="1"/>
        <v>0</v>
      </c>
      <c r="Q137" s="166">
        <v>0</v>
      </c>
      <c r="R137" s="166">
        <f t="shared" si="2"/>
        <v>0</v>
      </c>
      <c r="S137" s="166">
        <v>0</v>
      </c>
      <c r="T137" s="16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8" t="s">
        <v>172</v>
      </c>
      <c r="AT137" s="168" t="s">
        <v>167</v>
      </c>
      <c r="AU137" s="168" t="s">
        <v>84</v>
      </c>
      <c r="AY137" s="17" t="s">
        <v>164</v>
      </c>
      <c r="BE137" s="102">
        <f t="shared" si="4"/>
        <v>0</v>
      </c>
      <c r="BF137" s="102">
        <f t="shared" si="5"/>
        <v>0</v>
      </c>
      <c r="BG137" s="102">
        <f t="shared" si="6"/>
        <v>0</v>
      </c>
      <c r="BH137" s="102">
        <f t="shared" si="7"/>
        <v>0</v>
      </c>
      <c r="BI137" s="102">
        <f t="shared" si="8"/>
        <v>0</v>
      </c>
      <c r="BJ137" s="17" t="s">
        <v>84</v>
      </c>
      <c r="BK137" s="102">
        <f t="shared" si="9"/>
        <v>0</v>
      </c>
      <c r="BL137" s="17" t="s">
        <v>172</v>
      </c>
      <c r="BM137" s="168" t="s">
        <v>350</v>
      </c>
    </row>
    <row r="138" spans="1:65" s="2" customFormat="1" ht="37.9" customHeight="1">
      <c r="A138" s="33"/>
      <c r="B138" s="156"/>
      <c r="C138" s="157" t="s">
        <v>76</v>
      </c>
      <c r="D138" s="157" t="s">
        <v>167</v>
      </c>
      <c r="E138" s="158" t="s">
        <v>705</v>
      </c>
      <c r="F138" s="159" t="s">
        <v>706</v>
      </c>
      <c r="G138" s="160" t="s">
        <v>648</v>
      </c>
      <c r="H138" s="161">
        <v>4</v>
      </c>
      <c r="I138" s="162"/>
      <c r="J138" s="163">
        <f t="shared" si="0"/>
        <v>0</v>
      </c>
      <c r="K138" s="159" t="s">
        <v>1</v>
      </c>
      <c r="L138" s="34"/>
      <c r="M138" s="164" t="s">
        <v>1</v>
      </c>
      <c r="N138" s="165" t="s">
        <v>41</v>
      </c>
      <c r="O138" s="59"/>
      <c r="P138" s="166">
        <f t="shared" si="1"/>
        <v>0</v>
      </c>
      <c r="Q138" s="166">
        <v>0</v>
      </c>
      <c r="R138" s="166">
        <f t="shared" si="2"/>
        <v>0</v>
      </c>
      <c r="S138" s="166">
        <v>0</v>
      </c>
      <c r="T138" s="16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8" t="s">
        <v>172</v>
      </c>
      <c r="AT138" s="168" t="s">
        <v>167</v>
      </c>
      <c r="AU138" s="168" t="s">
        <v>84</v>
      </c>
      <c r="AY138" s="17" t="s">
        <v>164</v>
      </c>
      <c r="BE138" s="102">
        <f t="shared" si="4"/>
        <v>0</v>
      </c>
      <c r="BF138" s="102">
        <f t="shared" si="5"/>
        <v>0</v>
      </c>
      <c r="BG138" s="102">
        <f t="shared" si="6"/>
        <v>0</v>
      </c>
      <c r="BH138" s="102">
        <f t="shared" si="7"/>
        <v>0</v>
      </c>
      <c r="BI138" s="102">
        <f t="shared" si="8"/>
        <v>0</v>
      </c>
      <c r="BJ138" s="17" t="s">
        <v>84</v>
      </c>
      <c r="BK138" s="102">
        <f t="shared" si="9"/>
        <v>0</v>
      </c>
      <c r="BL138" s="17" t="s">
        <v>172</v>
      </c>
      <c r="BM138" s="168" t="s">
        <v>353</v>
      </c>
    </row>
    <row r="139" spans="1:65" s="2" customFormat="1" ht="24.2" customHeight="1">
      <c r="A139" s="33"/>
      <c r="B139" s="156"/>
      <c r="C139" s="157" t="s">
        <v>76</v>
      </c>
      <c r="D139" s="157" t="s">
        <v>167</v>
      </c>
      <c r="E139" s="158" t="s">
        <v>707</v>
      </c>
      <c r="F139" s="159" t="s">
        <v>708</v>
      </c>
      <c r="G139" s="160" t="s">
        <v>648</v>
      </c>
      <c r="H139" s="161">
        <v>9</v>
      </c>
      <c r="I139" s="162"/>
      <c r="J139" s="163">
        <f t="shared" si="0"/>
        <v>0</v>
      </c>
      <c r="K139" s="159" t="s">
        <v>1</v>
      </c>
      <c r="L139" s="34"/>
      <c r="M139" s="164" t="s">
        <v>1</v>
      </c>
      <c r="N139" s="165" t="s">
        <v>41</v>
      </c>
      <c r="O139" s="59"/>
      <c r="P139" s="166">
        <f t="shared" si="1"/>
        <v>0</v>
      </c>
      <c r="Q139" s="166">
        <v>0</v>
      </c>
      <c r="R139" s="166">
        <f t="shared" si="2"/>
        <v>0</v>
      </c>
      <c r="S139" s="166">
        <v>0</v>
      </c>
      <c r="T139" s="16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8" t="s">
        <v>172</v>
      </c>
      <c r="AT139" s="168" t="s">
        <v>167</v>
      </c>
      <c r="AU139" s="168" t="s">
        <v>84</v>
      </c>
      <c r="AY139" s="17" t="s">
        <v>164</v>
      </c>
      <c r="BE139" s="102">
        <f t="shared" si="4"/>
        <v>0</v>
      </c>
      <c r="BF139" s="102">
        <f t="shared" si="5"/>
        <v>0</v>
      </c>
      <c r="BG139" s="102">
        <f t="shared" si="6"/>
        <v>0</v>
      </c>
      <c r="BH139" s="102">
        <f t="shared" si="7"/>
        <v>0</v>
      </c>
      <c r="BI139" s="102">
        <f t="shared" si="8"/>
        <v>0</v>
      </c>
      <c r="BJ139" s="17" t="s">
        <v>84</v>
      </c>
      <c r="BK139" s="102">
        <f t="shared" si="9"/>
        <v>0</v>
      </c>
      <c r="BL139" s="17" t="s">
        <v>172</v>
      </c>
      <c r="BM139" s="168" t="s">
        <v>370</v>
      </c>
    </row>
    <row r="140" spans="1:65" s="2" customFormat="1" ht="16.5" customHeight="1">
      <c r="A140" s="33"/>
      <c r="B140" s="156"/>
      <c r="C140" s="157" t="s">
        <v>76</v>
      </c>
      <c r="D140" s="157" t="s">
        <v>167</v>
      </c>
      <c r="E140" s="158" t="s">
        <v>709</v>
      </c>
      <c r="F140" s="159" t="s">
        <v>670</v>
      </c>
      <c r="G140" s="160" t="s">
        <v>648</v>
      </c>
      <c r="H140" s="161">
        <v>1</v>
      </c>
      <c r="I140" s="162"/>
      <c r="J140" s="163">
        <f t="shared" si="0"/>
        <v>0</v>
      </c>
      <c r="K140" s="159" t="s">
        <v>1</v>
      </c>
      <c r="L140" s="34"/>
      <c r="M140" s="164" t="s">
        <v>1</v>
      </c>
      <c r="N140" s="165" t="s">
        <v>41</v>
      </c>
      <c r="O140" s="59"/>
      <c r="P140" s="166">
        <f t="shared" si="1"/>
        <v>0</v>
      </c>
      <c r="Q140" s="166">
        <v>0</v>
      </c>
      <c r="R140" s="166">
        <f t="shared" si="2"/>
        <v>0</v>
      </c>
      <c r="S140" s="166">
        <v>0</v>
      </c>
      <c r="T140" s="16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8" t="s">
        <v>172</v>
      </c>
      <c r="AT140" s="168" t="s">
        <v>167</v>
      </c>
      <c r="AU140" s="168" t="s">
        <v>84</v>
      </c>
      <c r="AY140" s="17" t="s">
        <v>164</v>
      </c>
      <c r="BE140" s="102">
        <f t="shared" si="4"/>
        <v>0</v>
      </c>
      <c r="BF140" s="102">
        <f t="shared" si="5"/>
        <v>0</v>
      </c>
      <c r="BG140" s="102">
        <f t="shared" si="6"/>
        <v>0</v>
      </c>
      <c r="BH140" s="102">
        <f t="shared" si="7"/>
        <v>0</v>
      </c>
      <c r="BI140" s="102">
        <f t="shared" si="8"/>
        <v>0</v>
      </c>
      <c r="BJ140" s="17" t="s">
        <v>84</v>
      </c>
      <c r="BK140" s="102">
        <f t="shared" si="9"/>
        <v>0</v>
      </c>
      <c r="BL140" s="17" t="s">
        <v>172</v>
      </c>
      <c r="BM140" s="168" t="s">
        <v>383</v>
      </c>
    </row>
    <row r="141" spans="1:65" s="2" customFormat="1" ht="16.5" customHeight="1">
      <c r="A141" s="33"/>
      <c r="B141" s="156"/>
      <c r="C141" s="157" t="s">
        <v>76</v>
      </c>
      <c r="D141" s="157" t="s">
        <v>167</v>
      </c>
      <c r="E141" s="158" t="s">
        <v>710</v>
      </c>
      <c r="F141" s="159" t="s">
        <v>672</v>
      </c>
      <c r="G141" s="160" t="s">
        <v>648</v>
      </c>
      <c r="H141" s="161">
        <v>1</v>
      </c>
      <c r="I141" s="162"/>
      <c r="J141" s="163">
        <f t="shared" si="0"/>
        <v>0</v>
      </c>
      <c r="K141" s="159" t="s">
        <v>1</v>
      </c>
      <c r="L141" s="34"/>
      <c r="M141" s="209" t="s">
        <v>1</v>
      </c>
      <c r="N141" s="210" t="s">
        <v>41</v>
      </c>
      <c r="O141" s="211"/>
      <c r="P141" s="212">
        <f t="shared" si="1"/>
        <v>0</v>
      </c>
      <c r="Q141" s="212">
        <v>0</v>
      </c>
      <c r="R141" s="212">
        <f t="shared" si="2"/>
        <v>0</v>
      </c>
      <c r="S141" s="212">
        <v>0</v>
      </c>
      <c r="T141" s="213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8" t="s">
        <v>172</v>
      </c>
      <c r="AT141" s="168" t="s">
        <v>167</v>
      </c>
      <c r="AU141" s="168" t="s">
        <v>84</v>
      </c>
      <c r="AY141" s="17" t="s">
        <v>164</v>
      </c>
      <c r="BE141" s="102">
        <f t="shared" si="4"/>
        <v>0</v>
      </c>
      <c r="BF141" s="102">
        <f t="shared" si="5"/>
        <v>0</v>
      </c>
      <c r="BG141" s="102">
        <f t="shared" si="6"/>
        <v>0</v>
      </c>
      <c r="BH141" s="102">
        <f t="shared" si="7"/>
        <v>0</v>
      </c>
      <c r="BI141" s="102">
        <f t="shared" si="8"/>
        <v>0</v>
      </c>
      <c r="BJ141" s="17" t="s">
        <v>84</v>
      </c>
      <c r="BK141" s="102">
        <f t="shared" si="9"/>
        <v>0</v>
      </c>
      <c r="BL141" s="17" t="s">
        <v>172</v>
      </c>
      <c r="BM141" s="168" t="s">
        <v>398</v>
      </c>
    </row>
    <row r="142" spans="1:65" s="2" customFormat="1" ht="6.95" customHeight="1">
      <c r="A142" s="33"/>
      <c r="B142" s="48"/>
      <c r="C142" s="49"/>
      <c r="D142" s="49"/>
      <c r="E142" s="49"/>
      <c r="F142" s="49"/>
      <c r="G142" s="49"/>
      <c r="H142" s="49"/>
      <c r="I142" s="49"/>
      <c r="J142" s="49"/>
      <c r="K142" s="49"/>
      <c r="L142" s="34"/>
      <c r="M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</row>
  </sheetData>
  <autoFilter ref="C120:K141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99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711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ROUND((SUM(BE121:BE127)),  2)</f>
        <v>0</v>
      </c>
      <c r="G35" s="33"/>
      <c r="H35" s="33"/>
      <c r="I35" s="114">
        <v>0.21</v>
      </c>
      <c r="J35" s="113">
        <f>ROUND(((SUM(BE121:BE127))*I35),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ROUND((SUM(BF121:BF127)),  2)</f>
        <v>0</v>
      </c>
      <c r="G36" s="33"/>
      <c r="H36" s="33"/>
      <c r="I36" s="114">
        <v>0.12</v>
      </c>
      <c r="J36" s="113">
        <f>ROUND(((SUM(BF121:BF127))*I36),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ROUND((SUM(BG121:BG127)),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ROUND((SUM(BH121:BH127)),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ROUND((SUM(BI121:BI127)),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02.3 - Instalační materiál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712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02.3 - Instalační materiál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98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SUM(P123:P127)</f>
        <v>0</v>
      </c>
      <c r="Q122" s="149"/>
      <c r="R122" s="150">
        <f>SUM(R123:R127)</f>
        <v>0</v>
      </c>
      <c r="S122" s="149"/>
      <c r="T122" s="151">
        <f>SUM(T123:T127)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SUM(BK123:BK127)</f>
        <v>0</v>
      </c>
    </row>
    <row r="123" spans="1:65" s="2" customFormat="1" ht="37.9" customHeight="1">
      <c r="A123" s="33"/>
      <c r="B123" s="156"/>
      <c r="C123" s="157" t="s">
        <v>76</v>
      </c>
      <c r="D123" s="157" t="s">
        <v>167</v>
      </c>
      <c r="E123" s="158" t="s">
        <v>713</v>
      </c>
      <c r="F123" s="159" t="s">
        <v>714</v>
      </c>
      <c r="G123" s="160" t="s">
        <v>648</v>
      </c>
      <c r="H123" s="161">
        <v>134</v>
      </c>
      <c r="I123" s="162"/>
      <c r="J123" s="163">
        <f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>O123*H123</f>
        <v>0</v>
      </c>
      <c r="Q123" s="166">
        <v>0</v>
      </c>
      <c r="R123" s="166">
        <f>Q123*H123</f>
        <v>0</v>
      </c>
      <c r="S123" s="166">
        <v>0</v>
      </c>
      <c r="T123" s="16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>IF(N123="základní",J123,0)</f>
        <v>0</v>
      </c>
      <c r="BF123" s="102">
        <f>IF(N123="snížená",J123,0)</f>
        <v>0</v>
      </c>
      <c r="BG123" s="102">
        <f>IF(N123="zákl. přenesená",J123,0)</f>
        <v>0</v>
      </c>
      <c r="BH123" s="102">
        <f>IF(N123="sníž. přenesená",J123,0)</f>
        <v>0</v>
      </c>
      <c r="BI123" s="102">
        <f>IF(N123="nulová",J123,0)</f>
        <v>0</v>
      </c>
      <c r="BJ123" s="17" t="s">
        <v>84</v>
      </c>
      <c r="BK123" s="102">
        <f>ROUND(I123*H123,2)</f>
        <v>0</v>
      </c>
      <c r="BL123" s="17" t="s">
        <v>172</v>
      </c>
      <c r="BM123" s="168" t="s">
        <v>86</v>
      </c>
    </row>
    <row r="124" spans="1:65" s="2" customFormat="1" ht="37.9" customHeight="1">
      <c r="A124" s="33"/>
      <c r="B124" s="156"/>
      <c r="C124" s="157" t="s">
        <v>76</v>
      </c>
      <c r="D124" s="157" t="s">
        <v>167</v>
      </c>
      <c r="E124" s="158" t="s">
        <v>715</v>
      </c>
      <c r="F124" s="159" t="s">
        <v>716</v>
      </c>
      <c r="G124" s="160" t="s">
        <v>717</v>
      </c>
      <c r="H124" s="161">
        <v>110</v>
      </c>
      <c r="I124" s="162"/>
      <c r="J124" s="163">
        <f>ROUND(I124*H124,2)</f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>O124*H124</f>
        <v>0</v>
      </c>
      <c r="Q124" s="166">
        <v>0</v>
      </c>
      <c r="R124" s="166">
        <f>Q124*H124</f>
        <v>0</v>
      </c>
      <c r="S124" s="166">
        <v>0</v>
      </c>
      <c r="T124" s="16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>IF(N124="základní",J124,0)</f>
        <v>0</v>
      </c>
      <c r="BF124" s="102">
        <f>IF(N124="snížená",J124,0)</f>
        <v>0</v>
      </c>
      <c r="BG124" s="102">
        <f>IF(N124="zákl. přenesená",J124,0)</f>
        <v>0</v>
      </c>
      <c r="BH124" s="102">
        <f>IF(N124="sníž. přenesená",J124,0)</f>
        <v>0</v>
      </c>
      <c r="BI124" s="102">
        <f>IF(N124="nulová",J124,0)</f>
        <v>0</v>
      </c>
      <c r="BJ124" s="17" t="s">
        <v>84</v>
      </c>
      <c r="BK124" s="102">
        <f>ROUND(I124*H124,2)</f>
        <v>0</v>
      </c>
      <c r="BL124" s="17" t="s">
        <v>172</v>
      </c>
      <c r="BM124" s="168" t="s">
        <v>172</v>
      </c>
    </row>
    <row r="125" spans="1:65" s="2" customFormat="1" ht="37.9" customHeight="1">
      <c r="A125" s="33"/>
      <c r="B125" s="156"/>
      <c r="C125" s="157" t="s">
        <v>76</v>
      </c>
      <c r="D125" s="157" t="s">
        <v>167</v>
      </c>
      <c r="E125" s="158" t="s">
        <v>718</v>
      </c>
      <c r="F125" s="159" t="s">
        <v>719</v>
      </c>
      <c r="G125" s="160" t="s">
        <v>717</v>
      </c>
      <c r="H125" s="161">
        <v>30</v>
      </c>
      <c r="I125" s="162"/>
      <c r="J125" s="163">
        <f>ROUND(I125*H125,2)</f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>IF(N125="základní",J125,0)</f>
        <v>0</v>
      </c>
      <c r="BF125" s="102">
        <f>IF(N125="snížená",J125,0)</f>
        <v>0</v>
      </c>
      <c r="BG125" s="102">
        <f>IF(N125="zákl. přenesená",J125,0)</f>
        <v>0</v>
      </c>
      <c r="BH125" s="102">
        <f>IF(N125="sníž. přenesená",J125,0)</f>
        <v>0</v>
      </c>
      <c r="BI125" s="102">
        <f>IF(N125="nulová",J125,0)</f>
        <v>0</v>
      </c>
      <c r="BJ125" s="17" t="s">
        <v>84</v>
      </c>
      <c r="BK125" s="102">
        <f>ROUND(I125*H125,2)</f>
        <v>0</v>
      </c>
      <c r="BL125" s="17" t="s">
        <v>172</v>
      </c>
      <c r="BM125" s="168" t="s">
        <v>178</v>
      </c>
    </row>
    <row r="126" spans="1:65" s="2" customFormat="1" ht="16.5" customHeight="1">
      <c r="A126" s="33"/>
      <c r="B126" s="156"/>
      <c r="C126" s="157" t="s">
        <v>76</v>
      </c>
      <c r="D126" s="157" t="s">
        <v>167</v>
      </c>
      <c r="E126" s="158" t="s">
        <v>720</v>
      </c>
      <c r="F126" s="159" t="s">
        <v>670</v>
      </c>
      <c r="G126" s="160" t="s">
        <v>648</v>
      </c>
      <c r="H126" s="161">
        <v>1</v>
      </c>
      <c r="I126" s="162"/>
      <c r="J126" s="163">
        <f>ROUND(I126*H126,2)</f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>O126*H126</f>
        <v>0</v>
      </c>
      <c r="Q126" s="166">
        <v>0</v>
      </c>
      <c r="R126" s="166">
        <f>Q126*H126</f>
        <v>0</v>
      </c>
      <c r="S126" s="166">
        <v>0</v>
      </c>
      <c r="T126" s="16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>IF(N126="základní",J126,0)</f>
        <v>0</v>
      </c>
      <c r="BF126" s="102">
        <f>IF(N126="snížená",J126,0)</f>
        <v>0</v>
      </c>
      <c r="BG126" s="102">
        <f>IF(N126="zákl. přenesená",J126,0)</f>
        <v>0</v>
      </c>
      <c r="BH126" s="102">
        <f>IF(N126="sníž. přenesená",J126,0)</f>
        <v>0</v>
      </c>
      <c r="BI126" s="102">
        <f>IF(N126="nulová",J126,0)</f>
        <v>0</v>
      </c>
      <c r="BJ126" s="17" t="s">
        <v>84</v>
      </c>
      <c r="BK126" s="102">
        <f>ROUND(I126*H126,2)</f>
        <v>0</v>
      </c>
      <c r="BL126" s="17" t="s">
        <v>172</v>
      </c>
      <c r="BM126" s="168" t="s">
        <v>217</v>
      </c>
    </row>
    <row r="127" spans="1:65" s="2" customFormat="1" ht="16.5" customHeight="1">
      <c r="A127" s="33"/>
      <c r="B127" s="156"/>
      <c r="C127" s="157" t="s">
        <v>76</v>
      </c>
      <c r="D127" s="157" t="s">
        <v>167</v>
      </c>
      <c r="E127" s="158" t="s">
        <v>721</v>
      </c>
      <c r="F127" s="159" t="s">
        <v>672</v>
      </c>
      <c r="G127" s="160" t="s">
        <v>648</v>
      </c>
      <c r="H127" s="161">
        <v>1</v>
      </c>
      <c r="I127" s="162"/>
      <c r="J127" s="163">
        <f>ROUND(I127*H127,2)</f>
        <v>0</v>
      </c>
      <c r="K127" s="159" t="s">
        <v>1</v>
      </c>
      <c r="L127" s="34"/>
      <c r="M127" s="209" t="s">
        <v>1</v>
      </c>
      <c r="N127" s="210" t="s">
        <v>41</v>
      </c>
      <c r="O127" s="21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>IF(N127="základní",J127,0)</f>
        <v>0</v>
      </c>
      <c r="BF127" s="102">
        <f>IF(N127="snížená",J127,0)</f>
        <v>0</v>
      </c>
      <c r="BG127" s="102">
        <f>IF(N127="zákl. přenesená",J127,0)</f>
        <v>0</v>
      </c>
      <c r="BH127" s="102">
        <f>IF(N127="sníž. přenesená",J127,0)</f>
        <v>0</v>
      </c>
      <c r="BI127" s="102">
        <f>IF(N127="nulová",J127,0)</f>
        <v>0</v>
      </c>
      <c r="BJ127" s="17" t="s">
        <v>84</v>
      </c>
      <c r="BK127" s="102">
        <f>ROUND(I127*H127,2)</f>
        <v>0</v>
      </c>
      <c r="BL127" s="17" t="s">
        <v>172</v>
      </c>
      <c r="BM127" s="168" t="s">
        <v>228</v>
      </c>
    </row>
    <row r="128" spans="1:65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34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autoFilter ref="C120:K127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0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102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722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ROUND((SUM(BE121:BE139)),  2)</f>
        <v>0</v>
      </c>
      <c r="G35" s="33"/>
      <c r="H35" s="33"/>
      <c r="I35" s="114">
        <v>0.21</v>
      </c>
      <c r="J35" s="113">
        <f>ROUND(((SUM(BE121:BE139))*I35),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ROUND((SUM(BF121:BF139)),  2)</f>
        <v>0</v>
      </c>
      <c r="G36" s="33"/>
      <c r="H36" s="33"/>
      <c r="I36" s="114">
        <v>0.12</v>
      </c>
      <c r="J36" s="113">
        <f>ROUND(((SUM(BF121:BF139))*I36),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ROUND((SUM(BG121:BG139)),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ROUND((SUM(BH121:BH139)),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ROUND((SUM(BI121:BI139)),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02.4 - Kabeláž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723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02.4 - Kabeláž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101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SUM(P123:P139)</f>
        <v>0</v>
      </c>
      <c r="Q122" s="149"/>
      <c r="R122" s="150">
        <f>SUM(R123:R139)</f>
        <v>0</v>
      </c>
      <c r="S122" s="149"/>
      <c r="T122" s="151">
        <f>SUM(T123:T139)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SUM(BK123:BK139)</f>
        <v>0</v>
      </c>
    </row>
    <row r="123" spans="1:65" s="2" customFormat="1" ht="24.2" customHeight="1">
      <c r="A123" s="33"/>
      <c r="B123" s="156"/>
      <c r="C123" s="157" t="s">
        <v>76</v>
      </c>
      <c r="D123" s="157" t="s">
        <v>167</v>
      </c>
      <c r="E123" s="158" t="s">
        <v>724</v>
      </c>
      <c r="F123" s="159" t="s">
        <v>725</v>
      </c>
      <c r="G123" s="160" t="s">
        <v>243</v>
      </c>
      <c r="H123" s="161">
        <v>100</v>
      </c>
      <c r="I123" s="162"/>
      <c r="J123" s="163">
        <f t="shared" ref="J123:J139" si="0"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 t="shared" ref="P123:P139" si="1">O123*H123</f>
        <v>0</v>
      </c>
      <c r="Q123" s="166">
        <v>0</v>
      </c>
      <c r="R123" s="166">
        <f t="shared" ref="R123:R139" si="2">Q123*H123</f>
        <v>0</v>
      </c>
      <c r="S123" s="166">
        <v>0</v>
      </c>
      <c r="T123" s="167">
        <f t="shared" ref="T123:T139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 t="shared" ref="BE123:BE139" si="4">IF(N123="základní",J123,0)</f>
        <v>0</v>
      </c>
      <c r="BF123" s="102">
        <f t="shared" ref="BF123:BF139" si="5">IF(N123="snížená",J123,0)</f>
        <v>0</v>
      </c>
      <c r="BG123" s="102">
        <f t="shared" ref="BG123:BG139" si="6">IF(N123="zákl. přenesená",J123,0)</f>
        <v>0</v>
      </c>
      <c r="BH123" s="102">
        <f t="shared" ref="BH123:BH139" si="7">IF(N123="sníž. přenesená",J123,0)</f>
        <v>0</v>
      </c>
      <c r="BI123" s="102">
        <f t="shared" ref="BI123:BI139" si="8">IF(N123="nulová",J123,0)</f>
        <v>0</v>
      </c>
      <c r="BJ123" s="17" t="s">
        <v>84</v>
      </c>
      <c r="BK123" s="102">
        <f t="shared" ref="BK123:BK139" si="9">ROUND(I123*H123,2)</f>
        <v>0</v>
      </c>
      <c r="BL123" s="17" t="s">
        <v>172</v>
      </c>
      <c r="BM123" s="168" t="s">
        <v>86</v>
      </c>
    </row>
    <row r="124" spans="1:65" s="2" customFormat="1" ht="24.2" customHeight="1">
      <c r="A124" s="33"/>
      <c r="B124" s="156"/>
      <c r="C124" s="157" t="s">
        <v>76</v>
      </c>
      <c r="D124" s="157" t="s">
        <v>167</v>
      </c>
      <c r="E124" s="158" t="s">
        <v>726</v>
      </c>
      <c r="F124" s="159" t="s">
        <v>727</v>
      </c>
      <c r="G124" s="160" t="s">
        <v>243</v>
      </c>
      <c r="H124" s="161">
        <v>200</v>
      </c>
      <c r="I124" s="162"/>
      <c r="J124" s="163">
        <f t="shared" si="0"/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 t="shared" si="4"/>
        <v>0</v>
      </c>
      <c r="BF124" s="102">
        <f t="shared" si="5"/>
        <v>0</v>
      </c>
      <c r="BG124" s="102">
        <f t="shared" si="6"/>
        <v>0</v>
      </c>
      <c r="BH124" s="102">
        <f t="shared" si="7"/>
        <v>0</v>
      </c>
      <c r="BI124" s="102">
        <f t="shared" si="8"/>
        <v>0</v>
      </c>
      <c r="BJ124" s="17" t="s">
        <v>84</v>
      </c>
      <c r="BK124" s="102">
        <f t="shared" si="9"/>
        <v>0</v>
      </c>
      <c r="BL124" s="17" t="s">
        <v>172</v>
      </c>
      <c r="BM124" s="168" t="s">
        <v>172</v>
      </c>
    </row>
    <row r="125" spans="1:65" s="2" customFormat="1" ht="24.2" customHeight="1">
      <c r="A125" s="33"/>
      <c r="B125" s="156"/>
      <c r="C125" s="157" t="s">
        <v>76</v>
      </c>
      <c r="D125" s="157" t="s">
        <v>167</v>
      </c>
      <c r="E125" s="158" t="s">
        <v>728</v>
      </c>
      <c r="F125" s="159" t="s">
        <v>729</v>
      </c>
      <c r="G125" s="160" t="s">
        <v>243</v>
      </c>
      <c r="H125" s="161">
        <v>900</v>
      </c>
      <c r="I125" s="162"/>
      <c r="J125" s="163">
        <f t="shared" si="0"/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 t="shared" si="1"/>
        <v>0</v>
      </c>
      <c r="Q125" s="166">
        <v>0</v>
      </c>
      <c r="R125" s="166">
        <f t="shared" si="2"/>
        <v>0</v>
      </c>
      <c r="S125" s="166">
        <v>0</v>
      </c>
      <c r="T125" s="16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 t="shared" si="4"/>
        <v>0</v>
      </c>
      <c r="BF125" s="102">
        <f t="shared" si="5"/>
        <v>0</v>
      </c>
      <c r="BG125" s="102">
        <f t="shared" si="6"/>
        <v>0</v>
      </c>
      <c r="BH125" s="102">
        <f t="shared" si="7"/>
        <v>0</v>
      </c>
      <c r="BI125" s="102">
        <f t="shared" si="8"/>
        <v>0</v>
      </c>
      <c r="BJ125" s="17" t="s">
        <v>84</v>
      </c>
      <c r="BK125" s="102">
        <f t="shared" si="9"/>
        <v>0</v>
      </c>
      <c r="BL125" s="17" t="s">
        <v>172</v>
      </c>
      <c r="BM125" s="168" t="s">
        <v>178</v>
      </c>
    </row>
    <row r="126" spans="1:65" s="2" customFormat="1" ht="24.2" customHeight="1">
      <c r="A126" s="33"/>
      <c r="B126" s="156"/>
      <c r="C126" s="157" t="s">
        <v>76</v>
      </c>
      <c r="D126" s="157" t="s">
        <v>167</v>
      </c>
      <c r="E126" s="158" t="s">
        <v>730</v>
      </c>
      <c r="F126" s="159" t="s">
        <v>731</v>
      </c>
      <c r="G126" s="160" t="s">
        <v>243</v>
      </c>
      <c r="H126" s="161">
        <v>1500</v>
      </c>
      <c r="I126" s="162"/>
      <c r="J126" s="163">
        <f t="shared" si="0"/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 t="shared" si="4"/>
        <v>0</v>
      </c>
      <c r="BF126" s="102">
        <f t="shared" si="5"/>
        <v>0</v>
      </c>
      <c r="BG126" s="102">
        <f t="shared" si="6"/>
        <v>0</v>
      </c>
      <c r="BH126" s="102">
        <f t="shared" si="7"/>
        <v>0</v>
      </c>
      <c r="BI126" s="102">
        <f t="shared" si="8"/>
        <v>0</v>
      </c>
      <c r="BJ126" s="17" t="s">
        <v>84</v>
      </c>
      <c r="BK126" s="102">
        <f t="shared" si="9"/>
        <v>0</v>
      </c>
      <c r="BL126" s="17" t="s">
        <v>172</v>
      </c>
      <c r="BM126" s="168" t="s">
        <v>217</v>
      </c>
    </row>
    <row r="127" spans="1:65" s="2" customFormat="1" ht="24.2" customHeight="1">
      <c r="A127" s="33"/>
      <c r="B127" s="156"/>
      <c r="C127" s="157" t="s">
        <v>76</v>
      </c>
      <c r="D127" s="157" t="s">
        <v>167</v>
      </c>
      <c r="E127" s="158" t="s">
        <v>732</v>
      </c>
      <c r="F127" s="159" t="s">
        <v>733</v>
      </c>
      <c r="G127" s="160" t="s">
        <v>243</v>
      </c>
      <c r="H127" s="161">
        <v>450</v>
      </c>
      <c r="I127" s="162"/>
      <c r="J127" s="163">
        <f t="shared" si="0"/>
        <v>0</v>
      </c>
      <c r="K127" s="159" t="s">
        <v>1</v>
      </c>
      <c r="L127" s="34"/>
      <c r="M127" s="164" t="s">
        <v>1</v>
      </c>
      <c r="N127" s="165" t="s">
        <v>41</v>
      </c>
      <c r="O127" s="59"/>
      <c r="P127" s="166">
        <f t="shared" si="1"/>
        <v>0</v>
      </c>
      <c r="Q127" s="166">
        <v>0</v>
      </c>
      <c r="R127" s="166">
        <f t="shared" si="2"/>
        <v>0</v>
      </c>
      <c r="S127" s="166">
        <v>0</v>
      </c>
      <c r="T127" s="16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 t="shared" si="4"/>
        <v>0</v>
      </c>
      <c r="BF127" s="102">
        <f t="shared" si="5"/>
        <v>0</v>
      </c>
      <c r="BG127" s="102">
        <f t="shared" si="6"/>
        <v>0</v>
      </c>
      <c r="BH127" s="102">
        <f t="shared" si="7"/>
        <v>0</v>
      </c>
      <c r="BI127" s="102">
        <f t="shared" si="8"/>
        <v>0</v>
      </c>
      <c r="BJ127" s="17" t="s">
        <v>84</v>
      </c>
      <c r="BK127" s="102">
        <f t="shared" si="9"/>
        <v>0</v>
      </c>
      <c r="BL127" s="17" t="s">
        <v>172</v>
      </c>
      <c r="BM127" s="168" t="s">
        <v>228</v>
      </c>
    </row>
    <row r="128" spans="1:65" s="2" customFormat="1" ht="24.2" customHeight="1">
      <c r="A128" s="33"/>
      <c r="B128" s="156"/>
      <c r="C128" s="157" t="s">
        <v>76</v>
      </c>
      <c r="D128" s="157" t="s">
        <v>167</v>
      </c>
      <c r="E128" s="158" t="s">
        <v>734</v>
      </c>
      <c r="F128" s="159" t="s">
        <v>735</v>
      </c>
      <c r="G128" s="160" t="s">
        <v>243</v>
      </c>
      <c r="H128" s="161">
        <v>200</v>
      </c>
      <c r="I128" s="162"/>
      <c r="J128" s="163">
        <f t="shared" si="0"/>
        <v>0</v>
      </c>
      <c r="K128" s="159" t="s">
        <v>1</v>
      </c>
      <c r="L128" s="34"/>
      <c r="M128" s="164" t="s">
        <v>1</v>
      </c>
      <c r="N128" s="165" t="s">
        <v>41</v>
      </c>
      <c r="O128" s="59"/>
      <c r="P128" s="166">
        <f t="shared" si="1"/>
        <v>0</v>
      </c>
      <c r="Q128" s="166">
        <v>0</v>
      </c>
      <c r="R128" s="166">
        <f t="shared" si="2"/>
        <v>0</v>
      </c>
      <c r="S128" s="166">
        <v>0</v>
      </c>
      <c r="T128" s="16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8" t="s">
        <v>172</v>
      </c>
      <c r="AT128" s="168" t="s">
        <v>167</v>
      </c>
      <c r="AU128" s="168" t="s">
        <v>84</v>
      </c>
      <c r="AY128" s="17" t="s">
        <v>164</v>
      </c>
      <c r="BE128" s="102">
        <f t="shared" si="4"/>
        <v>0</v>
      </c>
      <c r="BF128" s="102">
        <f t="shared" si="5"/>
        <v>0</v>
      </c>
      <c r="BG128" s="102">
        <f t="shared" si="6"/>
        <v>0</v>
      </c>
      <c r="BH128" s="102">
        <f t="shared" si="7"/>
        <v>0</v>
      </c>
      <c r="BI128" s="102">
        <f t="shared" si="8"/>
        <v>0</v>
      </c>
      <c r="BJ128" s="17" t="s">
        <v>84</v>
      </c>
      <c r="BK128" s="102">
        <f t="shared" si="9"/>
        <v>0</v>
      </c>
      <c r="BL128" s="17" t="s">
        <v>172</v>
      </c>
      <c r="BM128" s="168" t="s">
        <v>8</v>
      </c>
    </row>
    <row r="129" spans="1:65" s="2" customFormat="1" ht="24.2" customHeight="1">
      <c r="A129" s="33"/>
      <c r="B129" s="156"/>
      <c r="C129" s="157" t="s">
        <v>76</v>
      </c>
      <c r="D129" s="157" t="s">
        <v>167</v>
      </c>
      <c r="E129" s="158" t="s">
        <v>736</v>
      </c>
      <c r="F129" s="159" t="s">
        <v>737</v>
      </c>
      <c r="G129" s="160" t="s">
        <v>243</v>
      </c>
      <c r="H129" s="161">
        <v>1000</v>
      </c>
      <c r="I129" s="162"/>
      <c r="J129" s="163">
        <f t="shared" si="0"/>
        <v>0</v>
      </c>
      <c r="K129" s="159" t="s">
        <v>1</v>
      </c>
      <c r="L129" s="34"/>
      <c r="M129" s="164" t="s">
        <v>1</v>
      </c>
      <c r="N129" s="165" t="s">
        <v>41</v>
      </c>
      <c r="O129" s="59"/>
      <c r="P129" s="166">
        <f t="shared" si="1"/>
        <v>0</v>
      </c>
      <c r="Q129" s="166">
        <v>0</v>
      </c>
      <c r="R129" s="166">
        <f t="shared" si="2"/>
        <v>0</v>
      </c>
      <c r="S129" s="166">
        <v>0</v>
      </c>
      <c r="T129" s="16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172</v>
      </c>
      <c r="AT129" s="168" t="s">
        <v>167</v>
      </c>
      <c r="AU129" s="168" t="s">
        <v>84</v>
      </c>
      <c r="AY129" s="17" t="s">
        <v>164</v>
      </c>
      <c r="BE129" s="102">
        <f t="shared" si="4"/>
        <v>0</v>
      </c>
      <c r="BF129" s="102">
        <f t="shared" si="5"/>
        <v>0</v>
      </c>
      <c r="BG129" s="102">
        <f t="shared" si="6"/>
        <v>0</v>
      </c>
      <c r="BH129" s="102">
        <f t="shared" si="7"/>
        <v>0</v>
      </c>
      <c r="BI129" s="102">
        <f t="shared" si="8"/>
        <v>0</v>
      </c>
      <c r="BJ129" s="17" t="s">
        <v>84</v>
      </c>
      <c r="BK129" s="102">
        <f t="shared" si="9"/>
        <v>0</v>
      </c>
      <c r="BL129" s="17" t="s">
        <v>172</v>
      </c>
      <c r="BM129" s="168" t="s">
        <v>253</v>
      </c>
    </row>
    <row r="130" spans="1:65" s="2" customFormat="1" ht="24.2" customHeight="1">
      <c r="A130" s="33"/>
      <c r="B130" s="156"/>
      <c r="C130" s="157" t="s">
        <v>76</v>
      </c>
      <c r="D130" s="157" t="s">
        <v>167</v>
      </c>
      <c r="E130" s="158" t="s">
        <v>738</v>
      </c>
      <c r="F130" s="159" t="s">
        <v>739</v>
      </c>
      <c r="G130" s="160" t="s">
        <v>243</v>
      </c>
      <c r="H130" s="161">
        <v>700</v>
      </c>
      <c r="I130" s="162"/>
      <c r="J130" s="163">
        <f t="shared" si="0"/>
        <v>0</v>
      </c>
      <c r="K130" s="159" t="s">
        <v>1</v>
      </c>
      <c r="L130" s="34"/>
      <c r="M130" s="164" t="s">
        <v>1</v>
      </c>
      <c r="N130" s="165" t="s">
        <v>41</v>
      </c>
      <c r="O130" s="59"/>
      <c r="P130" s="166">
        <f t="shared" si="1"/>
        <v>0</v>
      </c>
      <c r="Q130" s="166">
        <v>0</v>
      </c>
      <c r="R130" s="166">
        <f t="shared" si="2"/>
        <v>0</v>
      </c>
      <c r="S130" s="166">
        <v>0</v>
      </c>
      <c r="T130" s="16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8" t="s">
        <v>172</v>
      </c>
      <c r="AT130" s="168" t="s">
        <v>167</v>
      </c>
      <c r="AU130" s="168" t="s">
        <v>84</v>
      </c>
      <c r="AY130" s="17" t="s">
        <v>164</v>
      </c>
      <c r="BE130" s="102">
        <f t="shared" si="4"/>
        <v>0</v>
      </c>
      <c r="BF130" s="102">
        <f t="shared" si="5"/>
        <v>0</v>
      </c>
      <c r="BG130" s="102">
        <f t="shared" si="6"/>
        <v>0</v>
      </c>
      <c r="BH130" s="102">
        <f t="shared" si="7"/>
        <v>0</v>
      </c>
      <c r="BI130" s="102">
        <f t="shared" si="8"/>
        <v>0</v>
      </c>
      <c r="BJ130" s="17" t="s">
        <v>84</v>
      </c>
      <c r="BK130" s="102">
        <f t="shared" si="9"/>
        <v>0</v>
      </c>
      <c r="BL130" s="17" t="s">
        <v>172</v>
      </c>
      <c r="BM130" s="168" t="s">
        <v>265</v>
      </c>
    </row>
    <row r="131" spans="1:65" s="2" customFormat="1" ht="33" customHeight="1">
      <c r="A131" s="33"/>
      <c r="B131" s="156"/>
      <c r="C131" s="157" t="s">
        <v>76</v>
      </c>
      <c r="D131" s="157" t="s">
        <v>167</v>
      </c>
      <c r="E131" s="158" t="s">
        <v>740</v>
      </c>
      <c r="F131" s="159" t="s">
        <v>741</v>
      </c>
      <c r="G131" s="160" t="s">
        <v>243</v>
      </c>
      <c r="H131" s="161">
        <v>60</v>
      </c>
      <c r="I131" s="162"/>
      <c r="J131" s="163">
        <f t="shared" si="0"/>
        <v>0</v>
      </c>
      <c r="K131" s="159" t="s">
        <v>1</v>
      </c>
      <c r="L131" s="34"/>
      <c r="M131" s="164" t="s">
        <v>1</v>
      </c>
      <c r="N131" s="165" t="s">
        <v>41</v>
      </c>
      <c r="O131" s="59"/>
      <c r="P131" s="166">
        <f t="shared" si="1"/>
        <v>0</v>
      </c>
      <c r="Q131" s="166">
        <v>0</v>
      </c>
      <c r="R131" s="166">
        <f t="shared" si="2"/>
        <v>0</v>
      </c>
      <c r="S131" s="166">
        <v>0</v>
      </c>
      <c r="T131" s="16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8" t="s">
        <v>172</v>
      </c>
      <c r="AT131" s="168" t="s">
        <v>167</v>
      </c>
      <c r="AU131" s="168" t="s">
        <v>84</v>
      </c>
      <c r="AY131" s="17" t="s">
        <v>164</v>
      </c>
      <c r="BE131" s="102">
        <f t="shared" si="4"/>
        <v>0</v>
      </c>
      <c r="BF131" s="102">
        <f t="shared" si="5"/>
        <v>0</v>
      </c>
      <c r="BG131" s="102">
        <f t="shared" si="6"/>
        <v>0</v>
      </c>
      <c r="BH131" s="102">
        <f t="shared" si="7"/>
        <v>0</v>
      </c>
      <c r="BI131" s="102">
        <f t="shared" si="8"/>
        <v>0</v>
      </c>
      <c r="BJ131" s="17" t="s">
        <v>84</v>
      </c>
      <c r="BK131" s="102">
        <f t="shared" si="9"/>
        <v>0</v>
      </c>
      <c r="BL131" s="17" t="s">
        <v>172</v>
      </c>
      <c r="BM131" s="168" t="s">
        <v>275</v>
      </c>
    </row>
    <row r="132" spans="1:65" s="2" customFormat="1" ht="24.2" customHeight="1">
      <c r="A132" s="33"/>
      <c r="B132" s="156"/>
      <c r="C132" s="157" t="s">
        <v>76</v>
      </c>
      <c r="D132" s="157" t="s">
        <v>167</v>
      </c>
      <c r="E132" s="158" t="s">
        <v>742</v>
      </c>
      <c r="F132" s="159" t="s">
        <v>743</v>
      </c>
      <c r="G132" s="160" t="s">
        <v>243</v>
      </c>
      <c r="H132" s="161">
        <v>180</v>
      </c>
      <c r="I132" s="162"/>
      <c r="J132" s="163">
        <f t="shared" si="0"/>
        <v>0</v>
      </c>
      <c r="K132" s="159" t="s">
        <v>1</v>
      </c>
      <c r="L132" s="34"/>
      <c r="M132" s="164" t="s">
        <v>1</v>
      </c>
      <c r="N132" s="165" t="s">
        <v>41</v>
      </c>
      <c r="O132" s="59"/>
      <c r="P132" s="166">
        <f t="shared" si="1"/>
        <v>0</v>
      </c>
      <c r="Q132" s="166">
        <v>0</v>
      </c>
      <c r="R132" s="166">
        <f t="shared" si="2"/>
        <v>0</v>
      </c>
      <c r="S132" s="166">
        <v>0</v>
      </c>
      <c r="T132" s="16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8" t="s">
        <v>172</v>
      </c>
      <c r="AT132" s="168" t="s">
        <v>167</v>
      </c>
      <c r="AU132" s="168" t="s">
        <v>84</v>
      </c>
      <c r="AY132" s="17" t="s">
        <v>164</v>
      </c>
      <c r="BE132" s="102">
        <f t="shared" si="4"/>
        <v>0</v>
      </c>
      <c r="BF132" s="102">
        <f t="shared" si="5"/>
        <v>0</v>
      </c>
      <c r="BG132" s="102">
        <f t="shared" si="6"/>
        <v>0</v>
      </c>
      <c r="BH132" s="102">
        <f t="shared" si="7"/>
        <v>0</v>
      </c>
      <c r="BI132" s="102">
        <f t="shared" si="8"/>
        <v>0</v>
      </c>
      <c r="BJ132" s="17" t="s">
        <v>84</v>
      </c>
      <c r="BK132" s="102">
        <f t="shared" si="9"/>
        <v>0</v>
      </c>
      <c r="BL132" s="17" t="s">
        <v>172</v>
      </c>
      <c r="BM132" s="168" t="s">
        <v>287</v>
      </c>
    </row>
    <row r="133" spans="1:65" s="2" customFormat="1" ht="24.2" customHeight="1">
      <c r="A133" s="33"/>
      <c r="B133" s="156"/>
      <c r="C133" s="157" t="s">
        <v>76</v>
      </c>
      <c r="D133" s="157" t="s">
        <v>167</v>
      </c>
      <c r="E133" s="158" t="s">
        <v>744</v>
      </c>
      <c r="F133" s="159" t="s">
        <v>745</v>
      </c>
      <c r="G133" s="160" t="s">
        <v>243</v>
      </c>
      <c r="H133" s="161">
        <v>25</v>
      </c>
      <c r="I133" s="162"/>
      <c r="J133" s="163">
        <f t="shared" si="0"/>
        <v>0</v>
      </c>
      <c r="K133" s="159" t="s">
        <v>1</v>
      </c>
      <c r="L133" s="34"/>
      <c r="M133" s="164" t="s">
        <v>1</v>
      </c>
      <c r="N133" s="165" t="s">
        <v>41</v>
      </c>
      <c r="O133" s="59"/>
      <c r="P133" s="166">
        <f t="shared" si="1"/>
        <v>0</v>
      </c>
      <c r="Q133" s="166">
        <v>0</v>
      </c>
      <c r="R133" s="166">
        <f t="shared" si="2"/>
        <v>0</v>
      </c>
      <c r="S133" s="166">
        <v>0</v>
      </c>
      <c r="T133" s="16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8" t="s">
        <v>172</v>
      </c>
      <c r="AT133" s="168" t="s">
        <v>167</v>
      </c>
      <c r="AU133" s="168" t="s">
        <v>84</v>
      </c>
      <c r="AY133" s="17" t="s">
        <v>164</v>
      </c>
      <c r="BE133" s="102">
        <f t="shared" si="4"/>
        <v>0</v>
      </c>
      <c r="BF133" s="102">
        <f t="shared" si="5"/>
        <v>0</v>
      </c>
      <c r="BG133" s="102">
        <f t="shared" si="6"/>
        <v>0</v>
      </c>
      <c r="BH133" s="102">
        <f t="shared" si="7"/>
        <v>0</v>
      </c>
      <c r="BI133" s="102">
        <f t="shared" si="8"/>
        <v>0</v>
      </c>
      <c r="BJ133" s="17" t="s">
        <v>84</v>
      </c>
      <c r="BK133" s="102">
        <f t="shared" si="9"/>
        <v>0</v>
      </c>
      <c r="BL133" s="17" t="s">
        <v>172</v>
      </c>
      <c r="BM133" s="168" t="s">
        <v>297</v>
      </c>
    </row>
    <row r="134" spans="1:65" s="2" customFormat="1" ht="37.9" customHeight="1">
      <c r="A134" s="33"/>
      <c r="B134" s="156"/>
      <c r="C134" s="157" t="s">
        <v>76</v>
      </c>
      <c r="D134" s="157" t="s">
        <v>167</v>
      </c>
      <c r="E134" s="158" t="s">
        <v>746</v>
      </c>
      <c r="F134" s="159" t="s">
        <v>747</v>
      </c>
      <c r="G134" s="160" t="s">
        <v>243</v>
      </c>
      <c r="H134" s="161">
        <v>140</v>
      </c>
      <c r="I134" s="162"/>
      <c r="J134" s="163">
        <f t="shared" si="0"/>
        <v>0</v>
      </c>
      <c r="K134" s="159" t="s">
        <v>1</v>
      </c>
      <c r="L134" s="34"/>
      <c r="M134" s="164" t="s">
        <v>1</v>
      </c>
      <c r="N134" s="165" t="s">
        <v>41</v>
      </c>
      <c r="O134" s="59"/>
      <c r="P134" s="166">
        <f t="shared" si="1"/>
        <v>0</v>
      </c>
      <c r="Q134" s="166">
        <v>0</v>
      </c>
      <c r="R134" s="166">
        <f t="shared" si="2"/>
        <v>0</v>
      </c>
      <c r="S134" s="166">
        <v>0</v>
      </c>
      <c r="T134" s="16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8" t="s">
        <v>172</v>
      </c>
      <c r="AT134" s="168" t="s">
        <v>167</v>
      </c>
      <c r="AU134" s="168" t="s">
        <v>84</v>
      </c>
      <c r="AY134" s="17" t="s">
        <v>164</v>
      </c>
      <c r="BE134" s="102">
        <f t="shared" si="4"/>
        <v>0</v>
      </c>
      <c r="BF134" s="102">
        <f t="shared" si="5"/>
        <v>0</v>
      </c>
      <c r="BG134" s="102">
        <f t="shared" si="6"/>
        <v>0</v>
      </c>
      <c r="BH134" s="102">
        <f t="shared" si="7"/>
        <v>0</v>
      </c>
      <c r="BI134" s="102">
        <f t="shared" si="8"/>
        <v>0</v>
      </c>
      <c r="BJ134" s="17" t="s">
        <v>84</v>
      </c>
      <c r="BK134" s="102">
        <f t="shared" si="9"/>
        <v>0</v>
      </c>
      <c r="BL134" s="17" t="s">
        <v>172</v>
      </c>
      <c r="BM134" s="168" t="s">
        <v>313</v>
      </c>
    </row>
    <row r="135" spans="1:65" s="2" customFormat="1" ht="24.2" customHeight="1">
      <c r="A135" s="33"/>
      <c r="B135" s="156"/>
      <c r="C135" s="157" t="s">
        <v>76</v>
      </c>
      <c r="D135" s="157" t="s">
        <v>167</v>
      </c>
      <c r="E135" s="158" t="s">
        <v>748</v>
      </c>
      <c r="F135" s="159" t="s">
        <v>749</v>
      </c>
      <c r="G135" s="160" t="s">
        <v>243</v>
      </c>
      <c r="H135" s="161">
        <v>5</v>
      </c>
      <c r="I135" s="162"/>
      <c r="J135" s="163">
        <f t="shared" si="0"/>
        <v>0</v>
      </c>
      <c r="K135" s="159" t="s">
        <v>1</v>
      </c>
      <c r="L135" s="34"/>
      <c r="M135" s="164" t="s">
        <v>1</v>
      </c>
      <c r="N135" s="165" t="s">
        <v>41</v>
      </c>
      <c r="O135" s="59"/>
      <c r="P135" s="166">
        <f t="shared" si="1"/>
        <v>0</v>
      </c>
      <c r="Q135" s="166">
        <v>0</v>
      </c>
      <c r="R135" s="166">
        <f t="shared" si="2"/>
        <v>0</v>
      </c>
      <c r="S135" s="166">
        <v>0</v>
      </c>
      <c r="T135" s="16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8" t="s">
        <v>172</v>
      </c>
      <c r="AT135" s="168" t="s">
        <v>167</v>
      </c>
      <c r="AU135" s="168" t="s">
        <v>84</v>
      </c>
      <c r="AY135" s="17" t="s">
        <v>164</v>
      </c>
      <c r="BE135" s="102">
        <f t="shared" si="4"/>
        <v>0</v>
      </c>
      <c r="BF135" s="102">
        <f t="shared" si="5"/>
        <v>0</v>
      </c>
      <c r="BG135" s="102">
        <f t="shared" si="6"/>
        <v>0</v>
      </c>
      <c r="BH135" s="102">
        <f t="shared" si="7"/>
        <v>0</v>
      </c>
      <c r="BI135" s="102">
        <f t="shared" si="8"/>
        <v>0</v>
      </c>
      <c r="BJ135" s="17" t="s">
        <v>84</v>
      </c>
      <c r="BK135" s="102">
        <f t="shared" si="9"/>
        <v>0</v>
      </c>
      <c r="BL135" s="17" t="s">
        <v>172</v>
      </c>
      <c r="BM135" s="168" t="s">
        <v>322</v>
      </c>
    </row>
    <row r="136" spans="1:65" s="2" customFormat="1" ht="24.2" customHeight="1">
      <c r="A136" s="33"/>
      <c r="B136" s="156"/>
      <c r="C136" s="157" t="s">
        <v>76</v>
      </c>
      <c r="D136" s="157" t="s">
        <v>167</v>
      </c>
      <c r="E136" s="158" t="s">
        <v>750</v>
      </c>
      <c r="F136" s="159" t="s">
        <v>751</v>
      </c>
      <c r="G136" s="160" t="s">
        <v>243</v>
      </c>
      <c r="H136" s="161">
        <v>650</v>
      </c>
      <c r="I136" s="162"/>
      <c r="J136" s="163">
        <f t="shared" si="0"/>
        <v>0</v>
      </c>
      <c r="K136" s="159" t="s">
        <v>1</v>
      </c>
      <c r="L136" s="34"/>
      <c r="M136" s="164" t="s">
        <v>1</v>
      </c>
      <c r="N136" s="165" t="s">
        <v>41</v>
      </c>
      <c r="O136" s="59"/>
      <c r="P136" s="166">
        <f t="shared" si="1"/>
        <v>0</v>
      </c>
      <c r="Q136" s="166">
        <v>0</v>
      </c>
      <c r="R136" s="166">
        <f t="shared" si="2"/>
        <v>0</v>
      </c>
      <c r="S136" s="166">
        <v>0</v>
      </c>
      <c r="T136" s="16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8" t="s">
        <v>172</v>
      </c>
      <c r="AT136" s="168" t="s">
        <v>167</v>
      </c>
      <c r="AU136" s="168" t="s">
        <v>84</v>
      </c>
      <c r="AY136" s="17" t="s">
        <v>164</v>
      </c>
      <c r="BE136" s="102">
        <f t="shared" si="4"/>
        <v>0</v>
      </c>
      <c r="BF136" s="102">
        <f t="shared" si="5"/>
        <v>0</v>
      </c>
      <c r="BG136" s="102">
        <f t="shared" si="6"/>
        <v>0</v>
      </c>
      <c r="BH136" s="102">
        <f t="shared" si="7"/>
        <v>0</v>
      </c>
      <c r="BI136" s="102">
        <f t="shared" si="8"/>
        <v>0</v>
      </c>
      <c r="BJ136" s="17" t="s">
        <v>84</v>
      </c>
      <c r="BK136" s="102">
        <f t="shared" si="9"/>
        <v>0</v>
      </c>
      <c r="BL136" s="17" t="s">
        <v>172</v>
      </c>
      <c r="BM136" s="168" t="s">
        <v>335</v>
      </c>
    </row>
    <row r="137" spans="1:65" s="2" customFormat="1" ht="24.2" customHeight="1">
      <c r="A137" s="33"/>
      <c r="B137" s="156"/>
      <c r="C137" s="157" t="s">
        <v>76</v>
      </c>
      <c r="D137" s="157" t="s">
        <v>167</v>
      </c>
      <c r="E137" s="158" t="s">
        <v>752</v>
      </c>
      <c r="F137" s="159" t="s">
        <v>753</v>
      </c>
      <c r="G137" s="160" t="s">
        <v>243</v>
      </c>
      <c r="H137" s="161">
        <v>150</v>
      </c>
      <c r="I137" s="162"/>
      <c r="J137" s="163">
        <f t="shared" si="0"/>
        <v>0</v>
      </c>
      <c r="K137" s="159" t="s">
        <v>1</v>
      </c>
      <c r="L137" s="34"/>
      <c r="M137" s="164" t="s">
        <v>1</v>
      </c>
      <c r="N137" s="165" t="s">
        <v>41</v>
      </c>
      <c r="O137" s="59"/>
      <c r="P137" s="166">
        <f t="shared" si="1"/>
        <v>0</v>
      </c>
      <c r="Q137" s="166">
        <v>0</v>
      </c>
      <c r="R137" s="166">
        <f t="shared" si="2"/>
        <v>0</v>
      </c>
      <c r="S137" s="166">
        <v>0</v>
      </c>
      <c r="T137" s="16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8" t="s">
        <v>172</v>
      </c>
      <c r="AT137" s="168" t="s">
        <v>167</v>
      </c>
      <c r="AU137" s="168" t="s">
        <v>84</v>
      </c>
      <c r="AY137" s="17" t="s">
        <v>164</v>
      </c>
      <c r="BE137" s="102">
        <f t="shared" si="4"/>
        <v>0</v>
      </c>
      <c r="BF137" s="102">
        <f t="shared" si="5"/>
        <v>0</v>
      </c>
      <c r="BG137" s="102">
        <f t="shared" si="6"/>
        <v>0</v>
      </c>
      <c r="BH137" s="102">
        <f t="shared" si="7"/>
        <v>0</v>
      </c>
      <c r="BI137" s="102">
        <f t="shared" si="8"/>
        <v>0</v>
      </c>
      <c r="BJ137" s="17" t="s">
        <v>84</v>
      </c>
      <c r="BK137" s="102">
        <f t="shared" si="9"/>
        <v>0</v>
      </c>
      <c r="BL137" s="17" t="s">
        <v>172</v>
      </c>
      <c r="BM137" s="168" t="s">
        <v>350</v>
      </c>
    </row>
    <row r="138" spans="1:65" s="2" customFormat="1" ht="16.5" customHeight="1">
      <c r="A138" s="33"/>
      <c r="B138" s="156"/>
      <c r="C138" s="157" t="s">
        <v>76</v>
      </c>
      <c r="D138" s="157" t="s">
        <v>167</v>
      </c>
      <c r="E138" s="158" t="s">
        <v>754</v>
      </c>
      <c r="F138" s="159" t="s">
        <v>670</v>
      </c>
      <c r="G138" s="160" t="s">
        <v>648</v>
      </c>
      <c r="H138" s="161">
        <v>1</v>
      </c>
      <c r="I138" s="162"/>
      <c r="J138" s="163">
        <f t="shared" si="0"/>
        <v>0</v>
      </c>
      <c r="K138" s="159" t="s">
        <v>1</v>
      </c>
      <c r="L138" s="34"/>
      <c r="M138" s="164" t="s">
        <v>1</v>
      </c>
      <c r="N138" s="165" t="s">
        <v>41</v>
      </c>
      <c r="O138" s="59"/>
      <c r="P138" s="166">
        <f t="shared" si="1"/>
        <v>0</v>
      </c>
      <c r="Q138" s="166">
        <v>0</v>
      </c>
      <c r="R138" s="166">
        <f t="shared" si="2"/>
        <v>0</v>
      </c>
      <c r="S138" s="166">
        <v>0</v>
      </c>
      <c r="T138" s="16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8" t="s">
        <v>172</v>
      </c>
      <c r="AT138" s="168" t="s">
        <v>167</v>
      </c>
      <c r="AU138" s="168" t="s">
        <v>84</v>
      </c>
      <c r="AY138" s="17" t="s">
        <v>164</v>
      </c>
      <c r="BE138" s="102">
        <f t="shared" si="4"/>
        <v>0</v>
      </c>
      <c r="BF138" s="102">
        <f t="shared" si="5"/>
        <v>0</v>
      </c>
      <c r="BG138" s="102">
        <f t="shared" si="6"/>
        <v>0</v>
      </c>
      <c r="BH138" s="102">
        <f t="shared" si="7"/>
        <v>0</v>
      </c>
      <c r="BI138" s="102">
        <f t="shared" si="8"/>
        <v>0</v>
      </c>
      <c r="BJ138" s="17" t="s">
        <v>84</v>
      </c>
      <c r="BK138" s="102">
        <f t="shared" si="9"/>
        <v>0</v>
      </c>
      <c r="BL138" s="17" t="s">
        <v>172</v>
      </c>
      <c r="BM138" s="168" t="s">
        <v>353</v>
      </c>
    </row>
    <row r="139" spans="1:65" s="2" customFormat="1" ht="16.5" customHeight="1">
      <c r="A139" s="33"/>
      <c r="B139" s="156"/>
      <c r="C139" s="157" t="s">
        <v>76</v>
      </c>
      <c r="D139" s="157" t="s">
        <v>167</v>
      </c>
      <c r="E139" s="158" t="s">
        <v>755</v>
      </c>
      <c r="F139" s="159" t="s">
        <v>672</v>
      </c>
      <c r="G139" s="160" t="s">
        <v>648</v>
      </c>
      <c r="H139" s="161">
        <v>1</v>
      </c>
      <c r="I139" s="162"/>
      <c r="J139" s="163">
        <f t="shared" si="0"/>
        <v>0</v>
      </c>
      <c r="K139" s="159" t="s">
        <v>1</v>
      </c>
      <c r="L139" s="34"/>
      <c r="M139" s="209" t="s">
        <v>1</v>
      </c>
      <c r="N139" s="210" t="s">
        <v>41</v>
      </c>
      <c r="O139" s="211"/>
      <c r="P139" s="212">
        <f t="shared" si="1"/>
        <v>0</v>
      </c>
      <c r="Q139" s="212">
        <v>0</v>
      </c>
      <c r="R139" s="212">
        <f t="shared" si="2"/>
        <v>0</v>
      </c>
      <c r="S139" s="212">
        <v>0</v>
      </c>
      <c r="T139" s="213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8" t="s">
        <v>172</v>
      </c>
      <c r="AT139" s="168" t="s">
        <v>167</v>
      </c>
      <c r="AU139" s="168" t="s">
        <v>84</v>
      </c>
      <c r="AY139" s="17" t="s">
        <v>164</v>
      </c>
      <c r="BE139" s="102">
        <f t="shared" si="4"/>
        <v>0</v>
      </c>
      <c r="BF139" s="102">
        <f t="shared" si="5"/>
        <v>0</v>
      </c>
      <c r="BG139" s="102">
        <f t="shared" si="6"/>
        <v>0</v>
      </c>
      <c r="BH139" s="102">
        <f t="shared" si="7"/>
        <v>0</v>
      </c>
      <c r="BI139" s="102">
        <f t="shared" si="8"/>
        <v>0</v>
      </c>
      <c r="BJ139" s="17" t="s">
        <v>84</v>
      </c>
      <c r="BK139" s="102">
        <f t="shared" si="9"/>
        <v>0</v>
      </c>
      <c r="BL139" s="17" t="s">
        <v>172</v>
      </c>
      <c r="BM139" s="168" t="s">
        <v>370</v>
      </c>
    </row>
    <row r="140" spans="1:65" s="2" customFormat="1" ht="6.95" customHeight="1">
      <c r="A140" s="33"/>
      <c r="B140" s="48"/>
      <c r="C140" s="49"/>
      <c r="D140" s="49"/>
      <c r="E140" s="49"/>
      <c r="F140" s="49"/>
      <c r="G140" s="49"/>
      <c r="H140" s="49"/>
      <c r="I140" s="49"/>
      <c r="J140" s="49"/>
      <c r="K140" s="49"/>
      <c r="L140" s="34"/>
      <c r="M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</row>
  </sheetData>
  <autoFilter ref="C120:K139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105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756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ROUND((SUM(BE121:BE130)),  2)</f>
        <v>0</v>
      </c>
      <c r="G35" s="33"/>
      <c r="H35" s="33"/>
      <c r="I35" s="114">
        <v>0.21</v>
      </c>
      <c r="J35" s="113">
        <f>ROUND(((SUM(BE121:BE130))*I35),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ROUND((SUM(BF121:BF130)),  2)</f>
        <v>0</v>
      </c>
      <c r="G36" s="33"/>
      <c r="H36" s="33"/>
      <c r="I36" s="114">
        <v>0.12</v>
      </c>
      <c r="J36" s="113">
        <f>ROUND(((SUM(BF121:BF130))*I36),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ROUND((SUM(BG121:BG130)),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ROUND((SUM(BH121:BH130)),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ROUND((SUM(BI121:BI130)),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02.5 - Rozváděče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757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02.5 - Rozváděče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758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SUM(P123:P130)</f>
        <v>0</v>
      </c>
      <c r="Q122" s="149"/>
      <c r="R122" s="150">
        <f>SUM(R123:R130)</f>
        <v>0</v>
      </c>
      <c r="S122" s="149"/>
      <c r="T122" s="151">
        <f>SUM(T123:T130)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SUM(BK123:BK130)</f>
        <v>0</v>
      </c>
    </row>
    <row r="123" spans="1:65" s="2" customFormat="1" ht="37.9" customHeight="1">
      <c r="A123" s="33"/>
      <c r="B123" s="156"/>
      <c r="C123" s="157" t="s">
        <v>76</v>
      </c>
      <c r="D123" s="157" t="s">
        <v>167</v>
      </c>
      <c r="E123" s="158" t="s">
        <v>759</v>
      </c>
      <c r="F123" s="159" t="s">
        <v>760</v>
      </c>
      <c r="G123" s="160" t="s">
        <v>648</v>
      </c>
      <c r="H123" s="161">
        <v>1</v>
      </c>
      <c r="I123" s="162"/>
      <c r="J123" s="163">
        <f t="shared" ref="J123:J130" si="0"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 t="shared" ref="P123:P130" si="1">O123*H123</f>
        <v>0</v>
      </c>
      <c r="Q123" s="166">
        <v>0</v>
      </c>
      <c r="R123" s="166">
        <f t="shared" ref="R123:R130" si="2">Q123*H123</f>
        <v>0</v>
      </c>
      <c r="S123" s="166">
        <v>0</v>
      </c>
      <c r="T123" s="167">
        <f t="shared" ref="T123:T130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 t="shared" ref="BE123:BE130" si="4">IF(N123="základní",J123,0)</f>
        <v>0</v>
      </c>
      <c r="BF123" s="102">
        <f t="shared" ref="BF123:BF130" si="5">IF(N123="snížená",J123,0)</f>
        <v>0</v>
      </c>
      <c r="BG123" s="102">
        <f t="shared" ref="BG123:BG130" si="6">IF(N123="zákl. přenesená",J123,0)</f>
        <v>0</v>
      </c>
      <c r="BH123" s="102">
        <f t="shared" ref="BH123:BH130" si="7">IF(N123="sníž. přenesená",J123,0)</f>
        <v>0</v>
      </c>
      <c r="BI123" s="102">
        <f t="shared" ref="BI123:BI130" si="8">IF(N123="nulová",J123,0)</f>
        <v>0</v>
      </c>
      <c r="BJ123" s="17" t="s">
        <v>84</v>
      </c>
      <c r="BK123" s="102">
        <f t="shared" ref="BK123:BK130" si="9">ROUND(I123*H123,2)</f>
        <v>0</v>
      </c>
      <c r="BL123" s="17" t="s">
        <v>172</v>
      </c>
      <c r="BM123" s="168" t="s">
        <v>86</v>
      </c>
    </row>
    <row r="124" spans="1:65" s="2" customFormat="1" ht="37.9" customHeight="1">
      <c r="A124" s="33"/>
      <c r="B124" s="156"/>
      <c r="C124" s="157" t="s">
        <v>76</v>
      </c>
      <c r="D124" s="157" t="s">
        <v>167</v>
      </c>
      <c r="E124" s="158" t="s">
        <v>761</v>
      </c>
      <c r="F124" s="159" t="s">
        <v>762</v>
      </c>
      <c r="G124" s="160" t="s">
        <v>648</v>
      </c>
      <c r="H124" s="161">
        <v>1</v>
      </c>
      <c r="I124" s="162"/>
      <c r="J124" s="163">
        <f t="shared" si="0"/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 t="shared" si="4"/>
        <v>0</v>
      </c>
      <c r="BF124" s="102">
        <f t="shared" si="5"/>
        <v>0</v>
      </c>
      <c r="BG124" s="102">
        <f t="shared" si="6"/>
        <v>0</v>
      </c>
      <c r="BH124" s="102">
        <f t="shared" si="7"/>
        <v>0</v>
      </c>
      <c r="BI124" s="102">
        <f t="shared" si="8"/>
        <v>0</v>
      </c>
      <c r="BJ124" s="17" t="s">
        <v>84</v>
      </c>
      <c r="BK124" s="102">
        <f t="shared" si="9"/>
        <v>0</v>
      </c>
      <c r="BL124" s="17" t="s">
        <v>172</v>
      </c>
      <c r="BM124" s="168" t="s">
        <v>172</v>
      </c>
    </row>
    <row r="125" spans="1:65" s="2" customFormat="1" ht="37.9" customHeight="1">
      <c r="A125" s="33"/>
      <c r="B125" s="156"/>
      <c r="C125" s="157" t="s">
        <v>76</v>
      </c>
      <c r="D125" s="157" t="s">
        <v>167</v>
      </c>
      <c r="E125" s="158" t="s">
        <v>763</v>
      </c>
      <c r="F125" s="159" t="s">
        <v>764</v>
      </c>
      <c r="G125" s="160" t="s">
        <v>648</v>
      </c>
      <c r="H125" s="161">
        <v>1</v>
      </c>
      <c r="I125" s="162"/>
      <c r="J125" s="163">
        <f t="shared" si="0"/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 t="shared" si="1"/>
        <v>0</v>
      </c>
      <c r="Q125" s="166">
        <v>0</v>
      </c>
      <c r="R125" s="166">
        <f t="shared" si="2"/>
        <v>0</v>
      </c>
      <c r="S125" s="166">
        <v>0</v>
      </c>
      <c r="T125" s="16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 t="shared" si="4"/>
        <v>0</v>
      </c>
      <c r="BF125" s="102">
        <f t="shared" si="5"/>
        <v>0</v>
      </c>
      <c r="BG125" s="102">
        <f t="shared" si="6"/>
        <v>0</v>
      </c>
      <c r="BH125" s="102">
        <f t="shared" si="7"/>
        <v>0</v>
      </c>
      <c r="BI125" s="102">
        <f t="shared" si="8"/>
        <v>0</v>
      </c>
      <c r="BJ125" s="17" t="s">
        <v>84</v>
      </c>
      <c r="BK125" s="102">
        <f t="shared" si="9"/>
        <v>0</v>
      </c>
      <c r="BL125" s="17" t="s">
        <v>172</v>
      </c>
      <c r="BM125" s="168" t="s">
        <v>178</v>
      </c>
    </row>
    <row r="126" spans="1:65" s="2" customFormat="1" ht="37.9" customHeight="1">
      <c r="A126" s="33"/>
      <c r="B126" s="156"/>
      <c r="C126" s="157" t="s">
        <v>76</v>
      </c>
      <c r="D126" s="157" t="s">
        <v>167</v>
      </c>
      <c r="E126" s="158" t="s">
        <v>765</v>
      </c>
      <c r="F126" s="159" t="s">
        <v>766</v>
      </c>
      <c r="G126" s="160" t="s">
        <v>648</v>
      </c>
      <c r="H126" s="161">
        <v>1</v>
      </c>
      <c r="I126" s="162"/>
      <c r="J126" s="163">
        <f t="shared" si="0"/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 t="shared" si="4"/>
        <v>0</v>
      </c>
      <c r="BF126" s="102">
        <f t="shared" si="5"/>
        <v>0</v>
      </c>
      <c r="BG126" s="102">
        <f t="shared" si="6"/>
        <v>0</v>
      </c>
      <c r="BH126" s="102">
        <f t="shared" si="7"/>
        <v>0</v>
      </c>
      <c r="BI126" s="102">
        <f t="shared" si="8"/>
        <v>0</v>
      </c>
      <c r="BJ126" s="17" t="s">
        <v>84</v>
      </c>
      <c r="BK126" s="102">
        <f t="shared" si="9"/>
        <v>0</v>
      </c>
      <c r="BL126" s="17" t="s">
        <v>172</v>
      </c>
      <c r="BM126" s="168" t="s">
        <v>217</v>
      </c>
    </row>
    <row r="127" spans="1:65" s="2" customFormat="1" ht="37.9" customHeight="1">
      <c r="A127" s="33"/>
      <c r="B127" s="156"/>
      <c r="C127" s="157" t="s">
        <v>76</v>
      </c>
      <c r="D127" s="157" t="s">
        <v>167</v>
      </c>
      <c r="E127" s="158" t="s">
        <v>767</v>
      </c>
      <c r="F127" s="159" t="s">
        <v>768</v>
      </c>
      <c r="G127" s="160" t="s">
        <v>648</v>
      </c>
      <c r="H127" s="161">
        <v>1</v>
      </c>
      <c r="I127" s="162"/>
      <c r="J127" s="163">
        <f t="shared" si="0"/>
        <v>0</v>
      </c>
      <c r="K127" s="159" t="s">
        <v>1</v>
      </c>
      <c r="L127" s="34"/>
      <c r="M127" s="164" t="s">
        <v>1</v>
      </c>
      <c r="N127" s="165" t="s">
        <v>41</v>
      </c>
      <c r="O127" s="59"/>
      <c r="P127" s="166">
        <f t="shared" si="1"/>
        <v>0</v>
      </c>
      <c r="Q127" s="166">
        <v>0</v>
      </c>
      <c r="R127" s="166">
        <f t="shared" si="2"/>
        <v>0</v>
      </c>
      <c r="S127" s="166">
        <v>0</v>
      </c>
      <c r="T127" s="16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 t="shared" si="4"/>
        <v>0</v>
      </c>
      <c r="BF127" s="102">
        <f t="shared" si="5"/>
        <v>0</v>
      </c>
      <c r="BG127" s="102">
        <f t="shared" si="6"/>
        <v>0</v>
      </c>
      <c r="BH127" s="102">
        <f t="shared" si="7"/>
        <v>0</v>
      </c>
      <c r="BI127" s="102">
        <f t="shared" si="8"/>
        <v>0</v>
      </c>
      <c r="BJ127" s="17" t="s">
        <v>84</v>
      </c>
      <c r="BK127" s="102">
        <f t="shared" si="9"/>
        <v>0</v>
      </c>
      <c r="BL127" s="17" t="s">
        <v>172</v>
      </c>
      <c r="BM127" s="168" t="s">
        <v>228</v>
      </c>
    </row>
    <row r="128" spans="1:65" s="2" customFormat="1" ht="44.25" customHeight="1">
      <c r="A128" s="33"/>
      <c r="B128" s="156"/>
      <c r="C128" s="157" t="s">
        <v>76</v>
      </c>
      <c r="D128" s="157" t="s">
        <v>167</v>
      </c>
      <c r="E128" s="158" t="s">
        <v>769</v>
      </c>
      <c r="F128" s="159" t="s">
        <v>770</v>
      </c>
      <c r="G128" s="160" t="s">
        <v>648</v>
      </c>
      <c r="H128" s="161">
        <v>1</v>
      </c>
      <c r="I128" s="162"/>
      <c r="J128" s="163">
        <f t="shared" si="0"/>
        <v>0</v>
      </c>
      <c r="K128" s="159" t="s">
        <v>1</v>
      </c>
      <c r="L128" s="34"/>
      <c r="M128" s="164" t="s">
        <v>1</v>
      </c>
      <c r="N128" s="165" t="s">
        <v>41</v>
      </c>
      <c r="O128" s="59"/>
      <c r="P128" s="166">
        <f t="shared" si="1"/>
        <v>0</v>
      </c>
      <c r="Q128" s="166">
        <v>0</v>
      </c>
      <c r="R128" s="166">
        <f t="shared" si="2"/>
        <v>0</v>
      </c>
      <c r="S128" s="166">
        <v>0</v>
      </c>
      <c r="T128" s="16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8" t="s">
        <v>172</v>
      </c>
      <c r="AT128" s="168" t="s">
        <v>167</v>
      </c>
      <c r="AU128" s="168" t="s">
        <v>84</v>
      </c>
      <c r="AY128" s="17" t="s">
        <v>164</v>
      </c>
      <c r="BE128" s="102">
        <f t="shared" si="4"/>
        <v>0</v>
      </c>
      <c r="BF128" s="102">
        <f t="shared" si="5"/>
        <v>0</v>
      </c>
      <c r="BG128" s="102">
        <f t="shared" si="6"/>
        <v>0</v>
      </c>
      <c r="BH128" s="102">
        <f t="shared" si="7"/>
        <v>0</v>
      </c>
      <c r="BI128" s="102">
        <f t="shared" si="8"/>
        <v>0</v>
      </c>
      <c r="BJ128" s="17" t="s">
        <v>84</v>
      </c>
      <c r="BK128" s="102">
        <f t="shared" si="9"/>
        <v>0</v>
      </c>
      <c r="BL128" s="17" t="s">
        <v>172</v>
      </c>
      <c r="BM128" s="168" t="s">
        <v>8</v>
      </c>
    </row>
    <row r="129" spans="1:65" s="2" customFormat="1" ht="16.5" customHeight="1">
      <c r="A129" s="33"/>
      <c r="B129" s="156"/>
      <c r="C129" s="157" t="s">
        <v>76</v>
      </c>
      <c r="D129" s="157" t="s">
        <v>167</v>
      </c>
      <c r="E129" s="158" t="s">
        <v>771</v>
      </c>
      <c r="F129" s="159" t="s">
        <v>670</v>
      </c>
      <c r="G129" s="160" t="s">
        <v>648</v>
      </c>
      <c r="H129" s="161">
        <v>1</v>
      </c>
      <c r="I129" s="162"/>
      <c r="J129" s="163">
        <f t="shared" si="0"/>
        <v>0</v>
      </c>
      <c r="K129" s="159" t="s">
        <v>1</v>
      </c>
      <c r="L129" s="34"/>
      <c r="M129" s="164" t="s">
        <v>1</v>
      </c>
      <c r="N129" s="165" t="s">
        <v>41</v>
      </c>
      <c r="O129" s="59"/>
      <c r="P129" s="166">
        <f t="shared" si="1"/>
        <v>0</v>
      </c>
      <c r="Q129" s="166">
        <v>0</v>
      </c>
      <c r="R129" s="166">
        <f t="shared" si="2"/>
        <v>0</v>
      </c>
      <c r="S129" s="166">
        <v>0</v>
      </c>
      <c r="T129" s="16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172</v>
      </c>
      <c r="AT129" s="168" t="s">
        <v>167</v>
      </c>
      <c r="AU129" s="168" t="s">
        <v>84</v>
      </c>
      <c r="AY129" s="17" t="s">
        <v>164</v>
      </c>
      <c r="BE129" s="102">
        <f t="shared" si="4"/>
        <v>0</v>
      </c>
      <c r="BF129" s="102">
        <f t="shared" si="5"/>
        <v>0</v>
      </c>
      <c r="BG129" s="102">
        <f t="shared" si="6"/>
        <v>0</v>
      </c>
      <c r="BH129" s="102">
        <f t="shared" si="7"/>
        <v>0</v>
      </c>
      <c r="BI129" s="102">
        <f t="shared" si="8"/>
        <v>0</v>
      </c>
      <c r="BJ129" s="17" t="s">
        <v>84</v>
      </c>
      <c r="BK129" s="102">
        <f t="shared" si="9"/>
        <v>0</v>
      </c>
      <c r="BL129" s="17" t="s">
        <v>172</v>
      </c>
      <c r="BM129" s="168" t="s">
        <v>253</v>
      </c>
    </row>
    <row r="130" spans="1:65" s="2" customFormat="1" ht="16.5" customHeight="1">
      <c r="A130" s="33"/>
      <c r="B130" s="156"/>
      <c r="C130" s="157" t="s">
        <v>76</v>
      </c>
      <c r="D130" s="157" t="s">
        <v>167</v>
      </c>
      <c r="E130" s="158" t="s">
        <v>772</v>
      </c>
      <c r="F130" s="159" t="s">
        <v>672</v>
      </c>
      <c r="G130" s="160" t="s">
        <v>648</v>
      </c>
      <c r="H130" s="161">
        <v>1</v>
      </c>
      <c r="I130" s="162"/>
      <c r="J130" s="163">
        <f t="shared" si="0"/>
        <v>0</v>
      </c>
      <c r="K130" s="159" t="s">
        <v>1</v>
      </c>
      <c r="L130" s="34"/>
      <c r="M130" s="209" t="s">
        <v>1</v>
      </c>
      <c r="N130" s="210" t="s">
        <v>41</v>
      </c>
      <c r="O130" s="211"/>
      <c r="P130" s="212">
        <f t="shared" si="1"/>
        <v>0</v>
      </c>
      <c r="Q130" s="212">
        <v>0</v>
      </c>
      <c r="R130" s="212">
        <f t="shared" si="2"/>
        <v>0</v>
      </c>
      <c r="S130" s="212">
        <v>0</v>
      </c>
      <c r="T130" s="213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8" t="s">
        <v>172</v>
      </c>
      <c r="AT130" s="168" t="s">
        <v>167</v>
      </c>
      <c r="AU130" s="168" t="s">
        <v>84</v>
      </c>
      <c r="AY130" s="17" t="s">
        <v>164</v>
      </c>
      <c r="BE130" s="102">
        <f t="shared" si="4"/>
        <v>0</v>
      </c>
      <c r="BF130" s="102">
        <f t="shared" si="5"/>
        <v>0</v>
      </c>
      <c r="BG130" s="102">
        <f t="shared" si="6"/>
        <v>0</v>
      </c>
      <c r="BH130" s="102">
        <f t="shared" si="7"/>
        <v>0</v>
      </c>
      <c r="BI130" s="102">
        <f t="shared" si="8"/>
        <v>0</v>
      </c>
      <c r="BJ130" s="17" t="s">
        <v>84</v>
      </c>
      <c r="BK130" s="102">
        <f t="shared" si="9"/>
        <v>0</v>
      </c>
      <c r="BL130" s="17" t="s">
        <v>172</v>
      </c>
      <c r="BM130" s="168" t="s">
        <v>265</v>
      </c>
    </row>
    <row r="131" spans="1:65" s="2" customFormat="1" ht="6.95" customHeight="1">
      <c r="A131" s="33"/>
      <c r="B131" s="48"/>
      <c r="C131" s="49"/>
      <c r="D131" s="49"/>
      <c r="E131" s="49"/>
      <c r="F131" s="49"/>
      <c r="G131" s="49"/>
      <c r="H131" s="49"/>
      <c r="I131" s="49"/>
      <c r="J131" s="49"/>
      <c r="K131" s="49"/>
      <c r="L131" s="34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autoFilter ref="C120:K130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108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773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ROUND((SUM(BE121:BE142)),  2)</f>
        <v>0</v>
      </c>
      <c r="G35" s="33"/>
      <c r="H35" s="33"/>
      <c r="I35" s="114">
        <v>0.21</v>
      </c>
      <c r="J35" s="113">
        <f>ROUND(((SUM(BE121:BE142))*I35),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ROUND((SUM(BF121:BF142)),  2)</f>
        <v>0</v>
      </c>
      <c r="G36" s="33"/>
      <c r="H36" s="33"/>
      <c r="I36" s="114">
        <v>0.12</v>
      </c>
      <c r="J36" s="113">
        <f>ROUND(((SUM(BF121:BF142))*I36),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ROUND((SUM(BG121:BG142)),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ROUND((SUM(BH121:BH142)),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ROUND((SUM(BI121:BI142)),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02.6 - Pomocné stavební práce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774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02.6 - Pomocné stavební práce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107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SUM(P123:P142)</f>
        <v>0</v>
      </c>
      <c r="Q122" s="149"/>
      <c r="R122" s="150">
        <f>SUM(R123:R142)</f>
        <v>0</v>
      </c>
      <c r="S122" s="149"/>
      <c r="T122" s="151">
        <f>SUM(T123:T142)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SUM(BK123:BK142)</f>
        <v>0</v>
      </c>
    </row>
    <row r="123" spans="1:65" s="2" customFormat="1" ht="21.75" customHeight="1">
      <c r="A123" s="33"/>
      <c r="B123" s="156"/>
      <c r="C123" s="157" t="s">
        <v>76</v>
      </c>
      <c r="D123" s="157" t="s">
        <v>167</v>
      </c>
      <c r="E123" s="158" t="s">
        <v>775</v>
      </c>
      <c r="F123" s="159" t="s">
        <v>776</v>
      </c>
      <c r="G123" s="160" t="s">
        <v>608</v>
      </c>
      <c r="H123" s="161">
        <v>50</v>
      </c>
      <c r="I123" s="162"/>
      <c r="J123" s="163">
        <f t="shared" ref="J123:J142" si="0"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 t="shared" ref="P123:P142" si="1">O123*H123</f>
        <v>0</v>
      </c>
      <c r="Q123" s="166">
        <v>0</v>
      </c>
      <c r="R123" s="166">
        <f t="shared" ref="R123:R142" si="2">Q123*H123</f>
        <v>0</v>
      </c>
      <c r="S123" s="166">
        <v>0</v>
      </c>
      <c r="T123" s="167">
        <f t="shared" ref="T123:T142" si="3"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 t="shared" ref="BE123:BE142" si="4">IF(N123="základní",J123,0)</f>
        <v>0</v>
      </c>
      <c r="BF123" s="102">
        <f t="shared" ref="BF123:BF142" si="5">IF(N123="snížená",J123,0)</f>
        <v>0</v>
      </c>
      <c r="BG123" s="102">
        <f t="shared" ref="BG123:BG142" si="6">IF(N123="zákl. přenesená",J123,0)</f>
        <v>0</v>
      </c>
      <c r="BH123" s="102">
        <f t="shared" ref="BH123:BH142" si="7">IF(N123="sníž. přenesená",J123,0)</f>
        <v>0</v>
      </c>
      <c r="BI123" s="102">
        <f t="shared" ref="BI123:BI142" si="8">IF(N123="nulová",J123,0)</f>
        <v>0</v>
      </c>
      <c r="BJ123" s="17" t="s">
        <v>84</v>
      </c>
      <c r="BK123" s="102">
        <f t="shared" ref="BK123:BK142" si="9">ROUND(I123*H123,2)</f>
        <v>0</v>
      </c>
      <c r="BL123" s="17" t="s">
        <v>172</v>
      </c>
      <c r="BM123" s="168" t="s">
        <v>86</v>
      </c>
    </row>
    <row r="124" spans="1:65" s="2" customFormat="1" ht="16.5" customHeight="1">
      <c r="A124" s="33"/>
      <c r="B124" s="156"/>
      <c r="C124" s="157" t="s">
        <v>76</v>
      </c>
      <c r="D124" s="157" t="s">
        <v>167</v>
      </c>
      <c r="E124" s="158" t="s">
        <v>777</v>
      </c>
      <c r="F124" s="159" t="s">
        <v>778</v>
      </c>
      <c r="G124" s="160" t="s">
        <v>717</v>
      </c>
      <c r="H124" s="161">
        <v>700</v>
      </c>
      <c r="I124" s="162"/>
      <c r="J124" s="163">
        <f t="shared" si="0"/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 t="shared" si="1"/>
        <v>0</v>
      </c>
      <c r="Q124" s="166">
        <v>0</v>
      </c>
      <c r="R124" s="166">
        <f t="shared" si="2"/>
        <v>0</v>
      </c>
      <c r="S124" s="166">
        <v>0</v>
      </c>
      <c r="T124" s="167">
        <f t="shared" si="3"/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 t="shared" si="4"/>
        <v>0</v>
      </c>
      <c r="BF124" s="102">
        <f t="shared" si="5"/>
        <v>0</v>
      </c>
      <c r="BG124" s="102">
        <f t="shared" si="6"/>
        <v>0</v>
      </c>
      <c r="BH124" s="102">
        <f t="shared" si="7"/>
        <v>0</v>
      </c>
      <c r="BI124" s="102">
        <f t="shared" si="8"/>
        <v>0</v>
      </c>
      <c r="BJ124" s="17" t="s">
        <v>84</v>
      </c>
      <c r="BK124" s="102">
        <f t="shared" si="9"/>
        <v>0</v>
      </c>
      <c r="BL124" s="17" t="s">
        <v>172</v>
      </c>
      <c r="BM124" s="168" t="s">
        <v>172</v>
      </c>
    </row>
    <row r="125" spans="1:65" s="2" customFormat="1" ht="16.5" customHeight="1">
      <c r="A125" s="33"/>
      <c r="B125" s="156"/>
      <c r="C125" s="157" t="s">
        <v>76</v>
      </c>
      <c r="D125" s="157" t="s">
        <v>167</v>
      </c>
      <c r="E125" s="158" t="s">
        <v>779</v>
      </c>
      <c r="F125" s="159" t="s">
        <v>780</v>
      </c>
      <c r="G125" s="160" t="s">
        <v>717</v>
      </c>
      <c r="H125" s="161">
        <v>200</v>
      </c>
      <c r="I125" s="162"/>
      <c r="J125" s="163">
        <f t="shared" si="0"/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 t="shared" si="1"/>
        <v>0</v>
      </c>
      <c r="Q125" s="166">
        <v>0</v>
      </c>
      <c r="R125" s="166">
        <f t="shared" si="2"/>
        <v>0</v>
      </c>
      <c r="S125" s="166">
        <v>0</v>
      </c>
      <c r="T125" s="167">
        <f t="shared" si="3"/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 t="shared" si="4"/>
        <v>0</v>
      </c>
      <c r="BF125" s="102">
        <f t="shared" si="5"/>
        <v>0</v>
      </c>
      <c r="BG125" s="102">
        <f t="shared" si="6"/>
        <v>0</v>
      </c>
      <c r="BH125" s="102">
        <f t="shared" si="7"/>
        <v>0</v>
      </c>
      <c r="BI125" s="102">
        <f t="shared" si="8"/>
        <v>0</v>
      </c>
      <c r="BJ125" s="17" t="s">
        <v>84</v>
      </c>
      <c r="BK125" s="102">
        <f t="shared" si="9"/>
        <v>0</v>
      </c>
      <c r="BL125" s="17" t="s">
        <v>172</v>
      </c>
      <c r="BM125" s="168" t="s">
        <v>178</v>
      </c>
    </row>
    <row r="126" spans="1:65" s="2" customFormat="1" ht="16.5" customHeight="1">
      <c r="A126" s="33"/>
      <c r="B126" s="156"/>
      <c r="C126" s="157" t="s">
        <v>76</v>
      </c>
      <c r="D126" s="157" t="s">
        <v>167</v>
      </c>
      <c r="E126" s="158" t="s">
        <v>781</v>
      </c>
      <c r="F126" s="159" t="s">
        <v>782</v>
      </c>
      <c r="G126" s="160" t="s">
        <v>717</v>
      </c>
      <c r="H126" s="161">
        <v>50</v>
      </c>
      <c r="I126" s="162"/>
      <c r="J126" s="163">
        <f t="shared" si="0"/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 t="shared" si="1"/>
        <v>0</v>
      </c>
      <c r="Q126" s="166">
        <v>0</v>
      </c>
      <c r="R126" s="166">
        <f t="shared" si="2"/>
        <v>0</v>
      </c>
      <c r="S126" s="166">
        <v>0</v>
      </c>
      <c r="T126" s="167">
        <f t="shared" si="3"/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 t="shared" si="4"/>
        <v>0</v>
      </c>
      <c r="BF126" s="102">
        <f t="shared" si="5"/>
        <v>0</v>
      </c>
      <c r="BG126" s="102">
        <f t="shared" si="6"/>
        <v>0</v>
      </c>
      <c r="BH126" s="102">
        <f t="shared" si="7"/>
        <v>0</v>
      </c>
      <c r="BI126" s="102">
        <f t="shared" si="8"/>
        <v>0</v>
      </c>
      <c r="BJ126" s="17" t="s">
        <v>84</v>
      </c>
      <c r="BK126" s="102">
        <f t="shared" si="9"/>
        <v>0</v>
      </c>
      <c r="BL126" s="17" t="s">
        <v>172</v>
      </c>
      <c r="BM126" s="168" t="s">
        <v>217</v>
      </c>
    </row>
    <row r="127" spans="1:65" s="2" customFormat="1" ht="21.75" customHeight="1">
      <c r="A127" s="33"/>
      <c r="B127" s="156"/>
      <c r="C127" s="157" t="s">
        <v>76</v>
      </c>
      <c r="D127" s="157" t="s">
        <v>167</v>
      </c>
      <c r="E127" s="158" t="s">
        <v>783</v>
      </c>
      <c r="F127" s="159" t="s">
        <v>784</v>
      </c>
      <c r="G127" s="160" t="s">
        <v>170</v>
      </c>
      <c r="H127" s="161">
        <v>2.1</v>
      </c>
      <c r="I127" s="162"/>
      <c r="J127" s="163">
        <f t="shared" si="0"/>
        <v>0</v>
      </c>
      <c r="K127" s="159" t="s">
        <v>1</v>
      </c>
      <c r="L127" s="34"/>
      <c r="M127" s="164" t="s">
        <v>1</v>
      </c>
      <c r="N127" s="165" t="s">
        <v>41</v>
      </c>
      <c r="O127" s="59"/>
      <c r="P127" s="166">
        <f t="shared" si="1"/>
        <v>0</v>
      </c>
      <c r="Q127" s="166">
        <v>0</v>
      </c>
      <c r="R127" s="166">
        <f t="shared" si="2"/>
        <v>0</v>
      </c>
      <c r="S127" s="166">
        <v>0</v>
      </c>
      <c r="T127" s="167">
        <f t="shared" si="3"/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 t="shared" si="4"/>
        <v>0</v>
      </c>
      <c r="BF127" s="102">
        <f t="shared" si="5"/>
        <v>0</v>
      </c>
      <c r="BG127" s="102">
        <f t="shared" si="6"/>
        <v>0</v>
      </c>
      <c r="BH127" s="102">
        <f t="shared" si="7"/>
        <v>0</v>
      </c>
      <c r="BI127" s="102">
        <f t="shared" si="8"/>
        <v>0</v>
      </c>
      <c r="BJ127" s="17" t="s">
        <v>84</v>
      </c>
      <c r="BK127" s="102">
        <f t="shared" si="9"/>
        <v>0</v>
      </c>
      <c r="BL127" s="17" t="s">
        <v>172</v>
      </c>
      <c r="BM127" s="168" t="s">
        <v>228</v>
      </c>
    </row>
    <row r="128" spans="1:65" s="2" customFormat="1" ht="16.5" customHeight="1">
      <c r="A128" s="33"/>
      <c r="B128" s="156"/>
      <c r="C128" s="157" t="s">
        <v>76</v>
      </c>
      <c r="D128" s="157" t="s">
        <v>167</v>
      </c>
      <c r="E128" s="158" t="s">
        <v>785</v>
      </c>
      <c r="F128" s="159" t="s">
        <v>786</v>
      </c>
      <c r="G128" s="160" t="s">
        <v>717</v>
      </c>
      <c r="H128" s="161">
        <v>700</v>
      </c>
      <c r="I128" s="162"/>
      <c r="J128" s="163">
        <f t="shared" si="0"/>
        <v>0</v>
      </c>
      <c r="K128" s="159" t="s">
        <v>1</v>
      </c>
      <c r="L128" s="34"/>
      <c r="M128" s="164" t="s">
        <v>1</v>
      </c>
      <c r="N128" s="165" t="s">
        <v>41</v>
      </c>
      <c r="O128" s="59"/>
      <c r="P128" s="166">
        <f t="shared" si="1"/>
        <v>0</v>
      </c>
      <c r="Q128" s="166">
        <v>0</v>
      </c>
      <c r="R128" s="166">
        <f t="shared" si="2"/>
        <v>0</v>
      </c>
      <c r="S128" s="166">
        <v>0</v>
      </c>
      <c r="T128" s="167">
        <f t="shared" si="3"/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8" t="s">
        <v>172</v>
      </c>
      <c r="AT128" s="168" t="s">
        <v>167</v>
      </c>
      <c r="AU128" s="168" t="s">
        <v>84</v>
      </c>
      <c r="AY128" s="17" t="s">
        <v>164</v>
      </c>
      <c r="BE128" s="102">
        <f t="shared" si="4"/>
        <v>0</v>
      </c>
      <c r="BF128" s="102">
        <f t="shared" si="5"/>
        <v>0</v>
      </c>
      <c r="BG128" s="102">
        <f t="shared" si="6"/>
        <v>0</v>
      </c>
      <c r="BH128" s="102">
        <f t="shared" si="7"/>
        <v>0</v>
      </c>
      <c r="BI128" s="102">
        <f t="shared" si="8"/>
        <v>0</v>
      </c>
      <c r="BJ128" s="17" t="s">
        <v>84</v>
      </c>
      <c r="BK128" s="102">
        <f t="shared" si="9"/>
        <v>0</v>
      </c>
      <c r="BL128" s="17" t="s">
        <v>172</v>
      </c>
      <c r="BM128" s="168" t="s">
        <v>8</v>
      </c>
    </row>
    <row r="129" spans="1:65" s="2" customFormat="1" ht="16.5" customHeight="1">
      <c r="A129" s="33"/>
      <c r="B129" s="156"/>
      <c r="C129" s="157" t="s">
        <v>76</v>
      </c>
      <c r="D129" s="157" t="s">
        <v>167</v>
      </c>
      <c r="E129" s="158" t="s">
        <v>787</v>
      </c>
      <c r="F129" s="159" t="s">
        <v>788</v>
      </c>
      <c r="G129" s="160" t="s">
        <v>717</v>
      </c>
      <c r="H129" s="161">
        <v>200</v>
      </c>
      <c r="I129" s="162"/>
      <c r="J129" s="163">
        <f t="shared" si="0"/>
        <v>0</v>
      </c>
      <c r="K129" s="159" t="s">
        <v>1</v>
      </c>
      <c r="L129" s="34"/>
      <c r="M129" s="164" t="s">
        <v>1</v>
      </c>
      <c r="N129" s="165" t="s">
        <v>41</v>
      </c>
      <c r="O129" s="59"/>
      <c r="P129" s="166">
        <f t="shared" si="1"/>
        <v>0</v>
      </c>
      <c r="Q129" s="166">
        <v>0</v>
      </c>
      <c r="R129" s="166">
        <f t="shared" si="2"/>
        <v>0</v>
      </c>
      <c r="S129" s="166">
        <v>0</v>
      </c>
      <c r="T129" s="167">
        <f t="shared" si="3"/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68" t="s">
        <v>172</v>
      </c>
      <c r="AT129" s="168" t="s">
        <v>167</v>
      </c>
      <c r="AU129" s="168" t="s">
        <v>84</v>
      </c>
      <c r="AY129" s="17" t="s">
        <v>164</v>
      </c>
      <c r="BE129" s="102">
        <f t="shared" si="4"/>
        <v>0</v>
      </c>
      <c r="BF129" s="102">
        <f t="shared" si="5"/>
        <v>0</v>
      </c>
      <c r="BG129" s="102">
        <f t="shared" si="6"/>
        <v>0</v>
      </c>
      <c r="BH129" s="102">
        <f t="shared" si="7"/>
        <v>0</v>
      </c>
      <c r="BI129" s="102">
        <f t="shared" si="8"/>
        <v>0</v>
      </c>
      <c r="BJ129" s="17" t="s">
        <v>84</v>
      </c>
      <c r="BK129" s="102">
        <f t="shared" si="9"/>
        <v>0</v>
      </c>
      <c r="BL129" s="17" t="s">
        <v>172</v>
      </c>
      <c r="BM129" s="168" t="s">
        <v>253</v>
      </c>
    </row>
    <row r="130" spans="1:65" s="2" customFormat="1" ht="16.5" customHeight="1">
      <c r="A130" s="33"/>
      <c r="B130" s="156"/>
      <c r="C130" s="157" t="s">
        <v>76</v>
      </c>
      <c r="D130" s="157" t="s">
        <v>167</v>
      </c>
      <c r="E130" s="158" t="s">
        <v>789</v>
      </c>
      <c r="F130" s="159" t="s">
        <v>790</v>
      </c>
      <c r="G130" s="160" t="s">
        <v>717</v>
      </c>
      <c r="H130" s="161">
        <v>50</v>
      </c>
      <c r="I130" s="162"/>
      <c r="J130" s="163">
        <f t="shared" si="0"/>
        <v>0</v>
      </c>
      <c r="K130" s="159" t="s">
        <v>1</v>
      </c>
      <c r="L130" s="34"/>
      <c r="M130" s="164" t="s">
        <v>1</v>
      </c>
      <c r="N130" s="165" t="s">
        <v>41</v>
      </c>
      <c r="O130" s="59"/>
      <c r="P130" s="166">
        <f t="shared" si="1"/>
        <v>0</v>
      </c>
      <c r="Q130" s="166">
        <v>0</v>
      </c>
      <c r="R130" s="166">
        <f t="shared" si="2"/>
        <v>0</v>
      </c>
      <c r="S130" s="166">
        <v>0</v>
      </c>
      <c r="T130" s="167">
        <f t="shared" si="3"/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68" t="s">
        <v>172</v>
      </c>
      <c r="AT130" s="168" t="s">
        <v>167</v>
      </c>
      <c r="AU130" s="168" t="s">
        <v>84</v>
      </c>
      <c r="AY130" s="17" t="s">
        <v>164</v>
      </c>
      <c r="BE130" s="102">
        <f t="shared" si="4"/>
        <v>0</v>
      </c>
      <c r="BF130" s="102">
        <f t="shared" si="5"/>
        <v>0</v>
      </c>
      <c r="BG130" s="102">
        <f t="shared" si="6"/>
        <v>0</v>
      </c>
      <c r="BH130" s="102">
        <f t="shared" si="7"/>
        <v>0</v>
      </c>
      <c r="BI130" s="102">
        <f t="shared" si="8"/>
        <v>0</v>
      </c>
      <c r="BJ130" s="17" t="s">
        <v>84</v>
      </c>
      <c r="BK130" s="102">
        <f t="shared" si="9"/>
        <v>0</v>
      </c>
      <c r="BL130" s="17" t="s">
        <v>172</v>
      </c>
      <c r="BM130" s="168" t="s">
        <v>265</v>
      </c>
    </row>
    <row r="131" spans="1:65" s="2" customFormat="1" ht="16.5" customHeight="1">
      <c r="A131" s="33"/>
      <c r="B131" s="156"/>
      <c r="C131" s="157" t="s">
        <v>76</v>
      </c>
      <c r="D131" s="157" t="s">
        <v>167</v>
      </c>
      <c r="E131" s="158" t="s">
        <v>791</v>
      </c>
      <c r="F131" s="159" t="s">
        <v>792</v>
      </c>
      <c r="G131" s="160" t="s">
        <v>648</v>
      </c>
      <c r="H131" s="161">
        <v>3</v>
      </c>
      <c r="I131" s="162"/>
      <c r="J131" s="163">
        <f t="shared" si="0"/>
        <v>0</v>
      </c>
      <c r="K131" s="159" t="s">
        <v>1</v>
      </c>
      <c r="L131" s="34"/>
      <c r="M131" s="164" t="s">
        <v>1</v>
      </c>
      <c r="N131" s="165" t="s">
        <v>41</v>
      </c>
      <c r="O131" s="59"/>
      <c r="P131" s="166">
        <f t="shared" si="1"/>
        <v>0</v>
      </c>
      <c r="Q131" s="166">
        <v>0</v>
      </c>
      <c r="R131" s="166">
        <f t="shared" si="2"/>
        <v>0</v>
      </c>
      <c r="S131" s="166">
        <v>0</v>
      </c>
      <c r="T131" s="167">
        <f t="shared" si="3"/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68" t="s">
        <v>172</v>
      </c>
      <c r="AT131" s="168" t="s">
        <v>167</v>
      </c>
      <c r="AU131" s="168" t="s">
        <v>84</v>
      </c>
      <c r="AY131" s="17" t="s">
        <v>164</v>
      </c>
      <c r="BE131" s="102">
        <f t="shared" si="4"/>
        <v>0</v>
      </c>
      <c r="BF131" s="102">
        <f t="shared" si="5"/>
        <v>0</v>
      </c>
      <c r="BG131" s="102">
        <f t="shared" si="6"/>
        <v>0</v>
      </c>
      <c r="BH131" s="102">
        <f t="shared" si="7"/>
        <v>0</v>
      </c>
      <c r="BI131" s="102">
        <f t="shared" si="8"/>
        <v>0</v>
      </c>
      <c r="BJ131" s="17" t="s">
        <v>84</v>
      </c>
      <c r="BK131" s="102">
        <f t="shared" si="9"/>
        <v>0</v>
      </c>
      <c r="BL131" s="17" t="s">
        <v>172</v>
      </c>
      <c r="BM131" s="168" t="s">
        <v>275</v>
      </c>
    </row>
    <row r="132" spans="1:65" s="2" customFormat="1" ht="24.2" customHeight="1">
      <c r="A132" s="33"/>
      <c r="B132" s="156"/>
      <c r="C132" s="157" t="s">
        <v>76</v>
      </c>
      <c r="D132" s="157" t="s">
        <v>167</v>
      </c>
      <c r="E132" s="158" t="s">
        <v>793</v>
      </c>
      <c r="F132" s="159" t="s">
        <v>794</v>
      </c>
      <c r="G132" s="160" t="s">
        <v>284</v>
      </c>
      <c r="H132" s="161">
        <v>2.5</v>
      </c>
      <c r="I132" s="162"/>
      <c r="J132" s="163">
        <f t="shared" si="0"/>
        <v>0</v>
      </c>
      <c r="K132" s="159" t="s">
        <v>1</v>
      </c>
      <c r="L132" s="34"/>
      <c r="M132" s="164" t="s">
        <v>1</v>
      </c>
      <c r="N132" s="165" t="s">
        <v>41</v>
      </c>
      <c r="O132" s="59"/>
      <c r="P132" s="166">
        <f t="shared" si="1"/>
        <v>0</v>
      </c>
      <c r="Q132" s="166">
        <v>0</v>
      </c>
      <c r="R132" s="166">
        <f t="shared" si="2"/>
        <v>0</v>
      </c>
      <c r="S132" s="166">
        <v>0</v>
      </c>
      <c r="T132" s="167">
        <f t="shared" si="3"/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8" t="s">
        <v>172</v>
      </c>
      <c r="AT132" s="168" t="s">
        <v>167</v>
      </c>
      <c r="AU132" s="168" t="s">
        <v>84</v>
      </c>
      <c r="AY132" s="17" t="s">
        <v>164</v>
      </c>
      <c r="BE132" s="102">
        <f t="shared" si="4"/>
        <v>0</v>
      </c>
      <c r="BF132" s="102">
        <f t="shared" si="5"/>
        <v>0</v>
      </c>
      <c r="BG132" s="102">
        <f t="shared" si="6"/>
        <v>0</v>
      </c>
      <c r="BH132" s="102">
        <f t="shared" si="7"/>
        <v>0</v>
      </c>
      <c r="BI132" s="102">
        <f t="shared" si="8"/>
        <v>0</v>
      </c>
      <c r="BJ132" s="17" t="s">
        <v>84</v>
      </c>
      <c r="BK132" s="102">
        <f t="shared" si="9"/>
        <v>0</v>
      </c>
      <c r="BL132" s="17" t="s">
        <v>172</v>
      </c>
      <c r="BM132" s="168" t="s">
        <v>287</v>
      </c>
    </row>
    <row r="133" spans="1:65" s="2" customFormat="1" ht="24.2" customHeight="1">
      <c r="A133" s="33"/>
      <c r="B133" s="156"/>
      <c r="C133" s="157" t="s">
        <v>76</v>
      </c>
      <c r="D133" s="157" t="s">
        <v>167</v>
      </c>
      <c r="E133" s="158" t="s">
        <v>795</v>
      </c>
      <c r="F133" s="159" t="s">
        <v>796</v>
      </c>
      <c r="G133" s="160" t="s">
        <v>284</v>
      </c>
      <c r="H133" s="161">
        <v>2.5</v>
      </c>
      <c r="I133" s="162"/>
      <c r="J133" s="163">
        <f t="shared" si="0"/>
        <v>0</v>
      </c>
      <c r="K133" s="159" t="s">
        <v>1</v>
      </c>
      <c r="L133" s="34"/>
      <c r="M133" s="164" t="s">
        <v>1</v>
      </c>
      <c r="N133" s="165" t="s">
        <v>41</v>
      </c>
      <c r="O133" s="59"/>
      <c r="P133" s="166">
        <f t="shared" si="1"/>
        <v>0</v>
      </c>
      <c r="Q133" s="166">
        <v>0</v>
      </c>
      <c r="R133" s="166">
        <f t="shared" si="2"/>
        <v>0</v>
      </c>
      <c r="S133" s="166">
        <v>0</v>
      </c>
      <c r="T133" s="167">
        <f t="shared" si="3"/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68" t="s">
        <v>172</v>
      </c>
      <c r="AT133" s="168" t="s">
        <v>167</v>
      </c>
      <c r="AU133" s="168" t="s">
        <v>84</v>
      </c>
      <c r="AY133" s="17" t="s">
        <v>164</v>
      </c>
      <c r="BE133" s="102">
        <f t="shared" si="4"/>
        <v>0</v>
      </c>
      <c r="BF133" s="102">
        <f t="shared" si="5"/>
        <v>0</v>
      </c>
      <c r="BG133" s="102">
        <f t="shared" si="6"/>
        <v>0</v>
      </c>
      <c r="BH133" s="102">
        <f t="shared" si="7"/>
        <v>0</v>
      </c>
      <c r="BI133" s="102">
        <f t="shared" si="8"/>
        <v>0</v>
      </c>
      <c r="BJ133" s="17" t="s">
        <v>84</v>
      </c>
      <c r="BK133" s="102">
        <f t="shared" si="9"/>
        <v>0</v>
      </c>
      <c r="BL133" s="17" t="s">
        <v>172</v>
      </c>
      <c r="BM133" s="168" t="s">
        <v>297</v>
      </c>
    </row>
    <row r="134" spans="1:65" s="2" customFormat="1" ht="33" customHeight="1">
      <c r="A134" s="33"/>
      <c r="B134" s="156"/>
      <c r="C134" s="157" t="s">
        <v>76</v>
      </c>
      <c r="D134" s="157" t="s">
        <v>167</v>
      </c>
      <c r="E134" s="158" t="s">
        <v>797</v>
      </c>
      <c r="F134" s="159" t="s">
        <v>798</v>
      </c>
      <c r="G134" s="160" t="s">
        <v>284</v>
      </c>
      <c r="H134" s="161">
        <v>2.5</v>
      </c>
      <c r="I134" s="162"/>
      <c r="J134" s="163">
        <f t="shared" si="0"/>
        <v>0</v>
      </c>
      <c r="K134" s="159" t="s">
        <v>1</v>
      </c>
      <c r="L134" s="34"/>
      <c r="M134" s="164" t="s">
        <v>1</v>
      </c>
      <c r="N134" s="165" t="s">
        <v>41</v>
      </c>
      <c r="O134" s="59"/>
      <c r="P134" s="166">
        <f t="shared" si="1"/>
        <v>0</v>
      </c>
      <c r="Q134" s="166">
        <v>0</v>
      </c>
      <c r="R134" s="166">
        <f t="shared" si="2"/>
        <v>0</v>
      </c>
      <c r="S134" s="166">
        <v>0</v>
      </c>
      <c r="T134" s="167">
        <f t="shared" si="3"/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68" t="s">
        <v>172</v>
      </c>
      <c r="AT134" s="168" t="s">
        <v>167</v>
      </c>
      <c r="AU134" s="168" t="s">
        <v>84</v>
      </c>
      <c r="AY134" s="17" t="s">
        <v>164</v>
      </c>
      <c r="BE134" s="102">
        <f t="shared" si="4"/>
        <v>0</v>
      </c>
      <c r="BF134" s="102">
        <f t="shared" si="5"/>
        <v>0</v>
      </c>
      <c r="BG134" s="102">
        <f t="shared" si="6"/>
        <v>0</v>
      </c>
      <c r="BH134" s="102">
        <f t="shared" si="7"/>
        <v>0</v>
      </c>
      <c r="BI134" s="102">
        <f t="shared" si="8"/>
        <v>0</v>
      </c>
      <c r="BJ134" s="17" t="s">
        <v>84</v>
      </c>
      <c r="BK134" s="102">
        <f t="shared" si="9"/>
        <v>0</v>
      </c>
      <c r="BL134" s="17" t="s">
        <v>172</v>
      </c>
      <c r="BM134" s="168" t="s">
        <v>313</v>
      </c>
    </row>
    <row r="135" spans="1:65" s="2" customFormat="1" ht="24.2" customHeight="1">
      <c r="A135" s="33"/>
      <c r="B135" s="156"/>
      <c r="C135" s="157" t="s">
        <v>76</v>
      </c>
      <c r="D135" s="157" t="s">
        <v>167</v>
      </c>
      <c r="E135" s="158" t="s">
        <v>799</v>
      </c>
      <c r="F135" s="159" t="s">
        <v>800</v>
      </c>
      <c r="G135" s="160" t="s">
        <v>170</v>
      </c>
      <c r="H135" s="161">
        <v>980</v>
      </c>
      <c r="I135" s="162"/>
      <c r="J135" s="163">
        <f t="shared" si="0"/>
        <v>0</v>
      </c>
      <c r="K135" s="159" t="s">
        <v>1</v>
      </c>
      <c r="L135" s="34"/>
      <c r="M135" s="164" t="s">
        <v>1</v>
      </c>
      <c r="N135" s="165" t="s">
        <v>41</v>
      </c>
      <c r="O135" s="59"/>
      <c r="P135" s="166">
        <f t="shared" si="1"/>
        <v>0</v>
      </c>
      <c r="Q135" s="166">
        <v>0</v>
      </c>
      <c r="R135" s="166">
        <f t="shared" si="2"/>
        <v>0</v>
      </c>
      <c r="S135" s="166">
        <v>0</v>
      </c>
      <c r="T135" s="167">
        <f t="shared" si="3"/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68" t="s">
        <v>172</v>
      </c>
      <c r="AT135" s="168" t="s">
        <v>167</v>
      </c>
      <c r="AU135" s="168" t="s">
        <v>84</v>
      </c>
      <c r="AY135" s="17" t="s">
        <v>164</v>
      </c>
      <c r="BE135" s="102">
        <f t="shared" si="4"/>
        <v>0</v>
      </c>
      <c r="BF135" s="102">
        <f t="shared" si="5"/>
        <v>0</v>
      </c>
      <c r="BG135" s="102">
        <f t="shared" si="6"/>
        <v>0</v>
      </c>
      <c r="BH135" s="102">
        <f t="shared" si="7"/>
        <v>0</v>
      </c>
      <c r="BI135" s="102">
        <f t="shared" si="8"/>
        <v>0</v>
      </c>
      <c r="BJ135" s="17" t="s">
        <v>84</v>
      </c>
      <c r="BK135" s="102">
        <f t="shared" si="9"/>
        <v>0</v>
      </c>
      <c r="BL135" s="17" t="s">
        <v>172</v>
      </c>
      <c r="BM135" s="168" t="s">
        <v>322</v>
      </c>
    </row>
    <row r="136" spans="1:65" s="2" customFormat="1" ht="21.75" customHeight="1">
      <c r="A136" s="33"/>
      <c r="B136" s="156"/>
      <c r="C136" s="157" t="s">
        <v>76</v>
      </c>
      <c r="D136" s="157" t="s">
        <v>167</v>
      </c>
      <c r="E136" s="158" t="s">
        <v>801</v>
      </c>
      <c r="F136" s="159" t="s">
        <v>802</v>
      </c>
      <c r="G136" s="160" t="s">
        <v>284</v>
      </c>
      <c r="H136" s="161">
        <v>2.5</v>
      </c>
      <c r="I136" s="162"/>
      <c r="J136" s="163">
        <f t="shared" si="0"/>
        <v>0</v>
      </c>
      <c r="K136" s="159" t="s">
        <v>1</v>
      </c>
      <c r="L136" s="34"/>
      <c r="M136" s="164" t="s">
        <v>1</v>
      </c>
      <c r="N136" s="165" t="s">
        <v>41</v>
      </c>
      <c r="O136" s="59"/>
      <c r="P136" s="166">
        <f t="shared" si="1"/>
        <v>0</v>
      </c>
      <c r="Q136" s="166">
        <v>0</v>
      </c>
      <c r="R136" s="166">
        <f t="shared" si="2"/>
        <v>0</v>
      </c>
      <c r="S136" s="166">
        <v>0</v>
      </c>
      <c r="T136" s="167">
        <f t="shared" si="3"/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8" t="s">
        <v>172</v>
      </c>
      <c r="AT136" s="168" t="s">
        <v>167</v>
      </c>
      <c r="AU136" s="168" t="s">
        <v>84</v>
      </c>
      <c r="AY136" s="17" t="s">
        <v>164</v>
      </c>
      <c r="BE136" s="102">
        <f t="shared" si="4"/>
        <v>0</v>
      </c>
      <c r="BF136" s="102">
        <f t="shared" si="5"/>
        <v>0</v>
      </c>
      <c r="BG136" s="102">
        <f t="shared" si="6"/>
        <v>0</v>
      </c>
      <c r="BH136" s="102">
        <f t="shared" si="7"/>
        <v>0</v>
      </c>
      <c r="BI136" s="102">
        <f t="shared" si="8"/>
        <v>0</v>
      </c>
      <c r="BJ136" s="17" t="s">
        <v>84</v>
      </c>
      <c r="BK136" s="102">
        <f t="shared" si="9"/>
        <v>0</v>
      </c>
      <c r="BL136" s="17" t="s">
        <v>172</v>
      </c>
      <c r="BM136" s="168" t="s">
        <v>335</v>
      </c>
    </row>
    <row r="137" spans="1:65" s="2" customFormat="1" ht="24.2" customHeight="1">
      <c r="A137" s="33"/>
      <c r="B137" s="156"/>
      <c r="C137" s="157" t="s">
        <v>76</v>
      </c>
      <c r="D137" s="157" t="s">
        <v>167</v>
      </c>
      <c r="E137" s="158" t="s">
        <v>803</v>
      </c>
      <c r="F137" s="159" t="s">
        <v>804</v>
      </c>
      <c r="G137" s="160" t="s">
        <v>648</v>
      </c>
      <c r="H137" s="161">
        <v>1</v>
      </c>
      <c r="I137" s="162"/>
      <c r="J137" s="163">
        <f t="shared" si="0"/>
        <v>0</v>
      </c>
      <c r="K137" s="159" t="s">
        <v>1</v>
      </c>
      <c r="L137" s="34"/>
      <c r="M137" s="164" t="s">
        <v>1</v>
      </c>
      <c r="N137" s="165" t="s">
        <v>41</v>
      </c>
      <c r="O137" s="59"/>
      <c r="P137" s="166">
        <f t="shared" si="1"/>
        <v>0</v>
      </c>
      <c r="Q137" s="166">
        <v>0</v>
      </c>
      <c r="R137" s="166">
        <f t="shared" si="2"/>
        <v>0</v>
      </c>
      <c r="S137" s="166">
        <v>0</v>
      </c>
      <c r="T137" s="167">
        <f t="shared" si="3"/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68" t="s">
        <v>172</v>
      </c>
      <c r="AT137" s="168" t="s">
        <v>167</v>
      </c>
      <c r="AU137" s="168" t="s">
        <v>84</v>
      </c>
      <c r="AY137" s="17" t="s">
        <v>164</v>
      </c>
      <c r="BE137" s="102">
        <f t="shared" si="4"/>
        <v>0</v>
      </c>
      <c r="BF137" s="102">
        <f t="shared" si="5"/>
        <v>0</v>
      </c>
      <c r="BG137" s="102">
        <f t="shared" si="6"/>
        <v>0</v>
      </c>
      <c r="BH137" s="102">
        <f t="shared" si="7"/>
        <v>0</v>
      </c>
      <c r="BI137" s="102">
        <f t="shared" si="8"/>
        <v>0</v>
      </c>
      <c r="BJ137" s="17" t="s">
        <v>84</v>
      </c>
      <c r="BK137" s="102">
        <f t="shared" si="9"/>
        <v>0</v>
      </c>
      <c r="BL137" s="17" t="s">
        <v>172</v>
      </c>
      <c r="BM137" s="168" t="s">
        <v>350</v>
      </c>
    </row>
    <row r="138" spans="1:65" s="2" customFormat="1" ht="33" customHeight="1">
      <c r="A138" s="33"/>
      <c r="B138" s="156"/>
      <c r="C138" s="157" t="s">
        <v>76</v>
      </c>
      <c r="D138" s="157" t="s">
        <v>167</v>
      </c>
      <c r="E138" s="158" t="s">
        <v>805</v>
      </c>
      <c r="F138" s="159" t="s">
        <v>806</v>
      </c>
      <c r="G138" s="160" t="s">
        <v>648</v>
      </c>
      <c r="H138" s="161">
        <v>5</v>
      </c>
      <c r="I138" s="162"/>
      <c r="J138" s="163">
        <f t="shared" si="0"/>
        <v>0</v>
      </c>
      <c r="K138" s="159" t="s">
        <v>1</v>
      </c>
      <c r="L138" s="34"/>
      <c r="M138" s="164" t="s">
        <v>1</v>
      </c>
      <c r="N138" s="165" t="s">
        <v>41</v>
      </c>
      <c r="O138" s="59"/>
      <c r="P138" s="166">
        <f t="shared" si="1"/>
        <v>0</v>
      </c>
      <c r="Q138" s="166">
        <v>0</v>
      </c>
      <c r="R138" s="166">
        <f t="shared" si="2"/>
        <v>0</v>
      </c>
      <c r="S138" s="166">
        <v>0</v>
      </c>
      <c r="T138" s="167">
        <f t="shared" si="3"/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68" t="s">
        <v>172</v>
      </c>
      <c r="AT138" s="168" t="s">
        <v>167</v>
      </c>
      <c r="AU138" s="168" t="s">
        <v>84</v>
      </c>
      <c r="AY138" s="17" t="s">
        <v>164</v>
      </c>
      <c r="BE138" s="102">
        <f t="shared" si="4"/>
        <v>0</v>
      </c>
      <c r="BF138" s="102">
        <f t="shared" si="5"/>
        <v>0</v>
      </c>
      <c r="BG138" s="102">
        <f t="shared" si="6"/>
        <v>0</v>
      </c>
      <c r="BH138" s="102">
        <f t="shared" si="7"/>
        <v>0</v>
      </c>
      <c r="BI138" s="102">
        <f t="shared" si="8"/>
        <v>0</v>
      </c>
      <c r="BJ138" s="17" t="s">
        <v>84</v>
      </c>
      <c r="BK138" s="102">
        <f t="shared" si="9"/>
        <v>0</v>
      </c>
      <c r="BL138" s="17" t="s">
        <v>172</v>
      </c>
      <c r="BM138" s="168" t="s">
        <v>353</v>
      </c>
    </row>
    <row r="139" spans="1:65" s="2" customFormat="1" ht="24.2" customHeight="1">
      <c r="A139" s="33"/>
      <c r="B139" s="156"/>
      <c r="C139" s="157" t="s">
        <v>76</v>
      </c>
      <c r="D139" s="157" t="s">
        <v>167</v>
      </c>
      <c r="E139" s="158" t="s">
        <v>807</v>
      </c>
      <c r="F139" s="159" t="s">
        <v>808</v>
      </c>
      <c r="G139" s="160" t="s">
        <v>648</v>
      </c>
      <c r="H139" s="161">
        <v>2</v>
      </c>
      <c r="I139" s="162"/>
      <c r="J139" s="163">
        <f t="shared" si="0"/>
        <v>0</v>
      </c>
      <c r="K139" s="159" t="s">
        <v>1</v>
      </c>
      <c r="L139" s="34"/>
      <c r="M139" s="164" t="s">
        <v>1</v>
      </c>
      <c r="N139" s="165" t="s">
        <v>41</v>
      </c>
      <c r="O139" s="59"/>
      <c r="P139" s="166">
        <f t="shared" si="1"/>
        <v>0</v>
      </c>
      <c r="Q139" s="166">
        <v>0</v>
      </c>
      <c r="R139" s="166">
        <f t="shared" si="2"/>
        <v>0</v>
      </c>
      <c r="S139" s="166">
        <v>0</v>
      </c>
      <c r="T139" s="167">
        <f t="shared" si="3"/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8" t="s">
        <v>172</v>
      </c>
      <c r="AT139" s="168" t="s">
        <v>167</v>
      </c>
      <c r="AU139" s="168" t="s">
        <v>84</v>
      </c>
      <c r="AY139" s="17" t="s">
        <v>164</v>
      </c>
      <c r="BE139" s="102">
        <f t="shared" si="4"/>
        <v>0</v>
      </c>
      <c r="BF139" s="102">
        <f t="shared" si="5"/>
        <v>0</v>
      </c>
      <c r="BG139" s="102">
        <f t="shared" si="6"/>
        <v>0</v>
      </c>
      <c r="BH139" s="102">
        <f t="shared" si="7"/>
        <v>0</v>
      </c>
      <c r="BI139" s="102">
        <f t="shared" si="8"/>
        <v>0</v>
      </c>
      <c r="BJ139" s="17" t="s">
        <v>84</v>
      </c>
      <c r="BK139" s="102">
        <f t="shared" si="9"/>
        <v>0</v>
      </c>
      <c r="BL139" s="17" t="s">
        <v>172</v>
      </c>
      <c r="BM139" s="168" t="s">
        <v>370</v>
      </c>
    </row>
    <row r="140" spans="1:65" s="2" customFormat="1" ht="24.2" customHeight="1">
      <c r="A140" s="33"/>
      <c r="B140" s="156"/>
      <c r="C140" s="157" t="s">
        <v>76</v>
      </c>
      <c r="D140" s="157" t="s">
        <v>167</v>
      </c>
      <c r="E140" s="158" t="s">
        <v>809</v>
      </c>
      <c r="F140" s="159" t="s">
        <v>810</v>
      </c>
      <c r="G140" s="160" t="s">
        <v>717</v>
      </c>
      <c r="H140" s="161">
        <v>10</v>
      </c>
      <c r="I140" s="162"/>
      <c r="J140" s="163">
        <f t="shared" si="0"/>
        <v>0</v>
      </c>
      <c r="K140" s="159" t="s">
        <v>1</v>
      </c>
      <c r="L140" s="34"/>
      <c r="M140" s="164" t="s">
        <v>1</v>
      </c>
      <c r="N140" s="165" t="s">
        <v>41</v>
      </c>
      <c r="O140" s="59"/>
      <c r="P140" s="166">
        <f t="shared" si="1"/>
        <v>0</v>
      </c>
      <c r="Q140" s="166">
        <v>0</v>
      </c>
      <c r="R140" s="166">
        <f t="shared" si="2"/>
        <v>0</v>
      </c>
      <c r="S140" s="166">
        <v>0</v>
      </c>
      <c r="T140" s="167">
        <f t="shared" si="3"/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68" t="s">
        <v>172</v>
      </c>
      <c r="AT140" s="168" t="s">
        <v>167</v>
      </c>
      <c r="AU140" s="168" t="s">
        <v>84</v>
      </c>
      <c r="AY140" s="17" t="s">
        <v>164</v>
      </c>
      <c r="BE140" s="102">
        <f t="shared" si="4"/>
        <v>0</v>
      </c>
      <c r="BF140" s="102">
        <f t="shared" si="5"/>
        <v>0</v>
      </c>
      <c r="BG140" s="102">
        <f t="shared" si="6"/>
        <v>0</v>
      </c>
      <c r="BH140" s="102">
        <f t="shared" si="7"/>
        <v>0</v>
      </c>
      <c r="BI140" s="102">
        <f t="shared" si="8"/>
        <v>0</v>
      </c>
      <c r="BJ140" s="17" t="s">
        <v>84</v>
      </c>
      <c r="BK140" s="102">
        <f t="shared" si="9"/>
        <v>0</v>
      </c>
      <c r="BL140" s="17" t="s">
        <v>172</v>
      </c>
      <c r="BM140" s="168" t="s">
        <v>383</v>
      </c>
    </row>
    <row r="141" spans="1:65" s="2" customFormat="1" ht="16.5" customHeight="1">
      <c r="A141" s="33"/>
      <c r="B141" s="156"/>
      <c r="C141" s="157" t="s">
        <v>76</v>
      </c>
      <c r="D141" s="157" t="s">
        <v>167</v>
      </c>
      <c r="E141" s="158" t="s">
        <v>811</v>
      </c>
      <c r="F141" s="159" t="s">
        <v>670</v>
      </c>
      <c r="G141" s="160" t="s">
        <v>648</v>
      </c>
      <c r="H141" s="161">
        <v>1</v>
      </c>
      <c r="I141" s="162"/>
      <c r="J141" s="163">
        <f t="shared" si="0"/>
        <v>0</v>
      </c>
      <c r="K141" s="159" t="s">
        <v>1</v>
      </c>
      <c r="L141" s="34"/>
      <c r="M141" s="164" t="s">
        <v>1</v>
      </c>
      <c r="N141" s="165" t="s">
        <v>41</v>
      </c>
      <c r="O141" s="59"/>
      <c r="P141" s="166">
        <f t="shared" si="1"/>
        <v>0</v>
      </c>
      <c r="Q141" s="166">
        <v>0</v>
      </c>
      <c r="R141" s="166">
        <f t="shared" si="2"/>
        <v>0</v>
      </c>
      <c r="S141" s="166">
        <v>0</v>
      </c>
      <c r="T141" s="167">
        <f t="shared" si="3"/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68" t="s">
        <v>172</v>
      </c>
      <c r="AT141" s="168" t="s">
        <v>167</v>
      </c>
      <c r="AU141" s="168" t="s">
        <v>84</v>
      </c>
      <c r="AY141" s="17" t="s">
        <v>164</v>
      </c>
      <c r="BE141" s="102">
        <f t="shared" si="4"/>
        <v>0</v>
      </c>
      <c r="BF141" s="102">
        <f t="shared" si="5"/>
        <v>0</v>
      </c>
      <c r="BG141" s="102">
        <f t="shared" si="6"/>
        <v>0</v>
      </c>
      <c r="BH141" s="102">
        <f t="shared" si="7"/>
        <v>0</v>
      </c>
      <c r="BI141" s="102">
        <f t="shared" si="8"/>
        <v>0</v>
      </c>
      <c r="BJ141" s="17" t="s">
        <v>84</v>
      </c>
      <c r="BK141" s="102">
        <f t="shared" si="9"/>
        <v>0</v>
      </c>
      <c r="BL141" s="17" t="s">
        <v>172</v>
      </c>
      <c r="BM141" s="168" t="s">
        <v>398</v>
      </c>
    </row>
    <row r="142" spans="1:65" s="2" customFormat="1" ht="16.5" customHeight="1">
      <c r="A142" s="33"/>
      <c r="B142" s="156"/>
      <c r="C142" s="157" t="s">
        <v>76</v>
      </c>
      <c r="D142" s="157" t="s">
        <v>167</v>
      </c>
      <c r="E142" s="158" t="s">
        <v>812</v>
      </c>
      <c r="F142" s="159" t="s">
        <v>672</v>
      </c>
      <c r="G142" s="160" t="s">
        <v>648</v>
      </c>
      <c r="H142" s="161">
        <v>1</v>
      </c>
      <c r="I142" s="162"/>
      <c r="J142" s="163">
        <f t="shared" si="0"/>
        <v>0</v>
      </c>
      <c r="K142" s="159" t="s">
        <v>1</v>
      </c>
      <c r="L142" s="34"/>
      <c r="M142" s="209" t="s">
        <v>1</v>
      </c>
      <c r="N142" s="210" t="s">
        <v>41</v>
      </c>
      <c r="O142" s="211"/>
      <c r="P142" s="212">
        <f t="shared" si="1"/>
        <v>0</v>
      </c>
      <c r="Q142" s="212">
        <v>0</v>
      </c>
      <c r="R142" s="212">
        <f t="shared" si="2"/>
        <v>0</v>
      </c>
      <c r="S142" s="212">
        <v>0</v>
      </c>
      <c r="T142" s="213">
        <f t="shared" si="3"/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8" t="s">
        <v>172</v>
      </c>
      <c r="AT142" s="168" t="s">
        <v>167</v>
      </c>
      <c r="AU142" s="168" t="s">
        <v>84</v>
      </c>
      <c r="AY142" s="17" t="s">
        <v>164</v>
      </c>
      <c r="BE142" s="102">
        <f t="shared" si="4"/>
        <v>0</v>
      </c>
      <c r="BF142" s="102">
        <f t="shared" si="5"/>
        <v>0</v>
      </c>
      <c r="BG142" s="102">
        <f t="shared" si="6"/>
        <v>0</v>
      </c>
      <c r="BH142" s="102">
        <f t="shared" si="7"/>
        <v>0</v>
      </c>
      <c r="BI142" s="102">
        <f t="shared" si="8"/>
        <v>0</v>
      </c>
      <c r="BJ142" s="17" t="s">
        <v>84</v>
      </c>
      <c r="BK142" s="102">
        <f t="shared" si="9"/>
        <v>0</v>
      </c>
      <c r="BL142" s="17" t="s">
        <v>172</v>
      </c>
      <c r="BM142" s="168" t="s">
        <v>412</v>
      </c>
    </row>
    <row r="143" spans="1:65" s="2" customFormat="1" ht="6.95" customHeight="1">
      <c r="A143" s="33"/>
      <c r="B143" s="48"/>
      <c r="C143" s="49"/>
      <c r="D143" s="49"/>
      <c r="E143" s="49"/>
      <c r="F143" s="49"/>
      <c r="G143" s="49"/>
      <c r="H143" s="49"/>
      <c r="I143" s="49"/>
      <c r="J143" s="49"/>
      <c r="K143" s="49"/>
      <c r="L143" s="34"/>
      <c r="M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</row>
  </sheetData>
  <autoFilter ref="C120:K142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3" t="s">
        <v>5</v>
      </c>
      <c r="M2" s="227"/>
      <c r="N2" s="227"/>
      <c r="O2" s="227"/>
      <c r="P2" s="227"/>
      <c r="Q2" s="227"/>
      <c r="R2" s="227"/>
      <c r="S2" s="227"/>
      <c r="T2" s="227"/>
      <c r="U2" s="227"/>
      <c r="V2" s="227"/>
      <c r="AT2" s="17" t="s">
        <v>111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pans="1:46" s="1" customFormat="1" ht="24.95" hidden="1" customHeight="1">
      <c r="B4" s="20"/>
      <c r="D4" s="21" t="s">
        <v>121</v>
      </c>
      <c r="L4" s="20"/>
      <c r="M4" s="107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26.25" hidden="1" customHeight="1">
      <c r="B7" s="20"/>
      <c r="E7" s="262" t="str">
        <f>'Rekapitulace stavby'!K6</f>
        <v>MŠ Tovární - rekonstrukce elektroinstalace vč. stavebních úprav, MŠ Tovární 427, Bohumín</v>
      </c>
      <c r="F7" s="263"/>
      <c r="G7" s="263"/>
      <c r="H7" s="263"/>
      <c r="L7" s="20"/>
    </row>
    <row r="8" spans="1:46" s="1" customFormat="1" ht="12" hidden="1" customHeight="1">
      <c r="B8" s="20"/>
      <c r="D8" s="27" t="s">
        <v>122</v>
      </c>
      <c r="L8" s="20"/>
    </row>
    <row r="9" spans="1:46" s="2" customFormat="1" ht="16.5" hidden="1" customHeight="1">
      <c r="A9" s="33"/>
      <c r="B9" s="34"/>
      <c r="C9" s="33"/>
      <c r="D9" s="33"/>
      <c r="E9" s="262" t="s">
        <v>641</v>
      </c>
      <c r="F9" s="264"/>
      <c r="G9" s="264"/>
      <c r="H9" s="264"/>
      <c r="I9" s="33"/>
      <c r="J9" s="33"/>
      <c r="K9" s="33"/>
      <c r="L9" s="4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hidden="1" customHeight="1">
      <c r="A10" s="33"/>
      <c r="B10" s="34"/>
      <c r="C10" s="33"/>
      <c r="D10" s="27" t="s">
        <v>642</v>
      </c>
      <c r="E10" s="33"/>
      <c r="F10" s="33"/>
      <c r="G10" s="33"/>
      <c r="H10" s="33"/>
      <c r="I10" s="33"/>
      <c r="J10" s="33"/>
      <c r="K10" s="33"/>
      <c r="L10" s="4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hidden="1" customHeight="1">
      <c r="A11" s="33"/>
      <c r="B11" s="34"/>
      <c r="C11" s="33"/>
      <c r="D11" s="33"/>
      <c r="E11" s="221" t="s">
        <v>813</v>
      </c>
      <c r="F11" s="264"/>
      <c r="G11" s="264"/>
      <c r="H11" s="264"/>
      <c r="I11" s="33"/>
      <c r="J11" s="33"/>
      <c r="K11" s="33"/>
      <c r="L11" s="4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1.25" hidden="1">
      <c r="A12" s="33"/>
      <c r="B12" s="34"/>
      <c r="C12" s="33"/>
      <c r="D12" s="33"/>
      <c r="E12" s="33"/>
      <c r="F12" s="33"/>
      <c r="G12" s="33"/>
      <c r="H12" s="33"/>
      <c r="I12" s="33"/>
      <c r="J12" s="33"/>
      <c r="K12" s="33"/>
      <c r="L12" s="4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hidden="1" customHeight="1">
      <c r="A13" s="33"/>
      <c r="B13" s="34"/>
      <c r="C13" s="33"/>
      <c r="D13" s="27" t="s">
        <v>18</v>
      </c>
      <c r="E13" s="33"/>
      <c r="F13" s="25" t="s">
        <v>1</v>
      </c>
      <c r="G13" s="33"/>
      <c r="H13" s="33"/>
      <c r="I13" s="27" t="s">
        <v>19</v>
      </c>
      <c r="J13" s="25" t="s">
        <v>1</v>
      </c>
      <c r="K13" s="33"/>
      <c r="L13" s="4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hidden="1" customHeight="1">
      <c r="A14" s="33"/>
      <c r="B14" s="34"/>
      <c r="C14" s="33"/>
      <c r="D14" s="27" t="s">
        <v>20</v>
      </c>
      <c r="E14" s="33"/>
      <c r="F14" s="25" t="s">
        <v>26</v>
      </c>
      <c r="G14" s="33"/>
      <c r="H14" s="33"/>
      <c r="I14" s="27" t="s">
        <v>22</v>
      </c>
      <c r="J14" s="56" t="str">
        <f>'Rekapitulace stavby'!AN8</f>
        <v>14. 4. 2025</v>
      </c>
      <c r="K14" s="33"/>
      <c r="L14" s="4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hidden="1" customHeight="1">
      <c r="A15" s="33"/>
      <c r="B15" s="34"/>
      <c r="C15" s="33"/>
      <c r="D15" s="33"/>
      <c r="E15" s="33"/>
      <c r="F15" s="33"/>
      <c r="G15" s="33"/>
      <c r="H15" s="33"/>
      <c r="I15" s="33"/>
      <c r="J15" s="33"/>
      <c r="K15" s="33"/>
      <c r="L15" s="4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hidden="1" customHeight="1">
      <c r="A16" s="33"/>
      <c r="B16" s="34"/>
      <c r="C16" s="33"/>
      <c r="D16" s="27" t="s">
        <v>24</v>
      </c>
      <c r="E16" s="33"/>
      <c r="F16" s="33"/>
      <c r="G16" s="33"/>
      <c r="H16" s="33"/>
      <c r="I16" s="27" t="s">
        <v>25</v>
      </c>
      <c r="J16" s="25" t="str">
        <f>IF('Rekapitulace stavby'!AN10="","",'Rekapitulace stavby'!AN10)</f>
        <v/>
      </c>
      <c r="K16" s="33"/>
      <c r="L16" s="4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hidden="1" customHeight="1">
      <c r="A17" s="33"/>
      <c r="B17" s="34"/>
      <c r="C17" s="33"/>
      <c r="D17" s="33"/>
      <c r="E17" s="25" t="str">
        <f>IF('Rekapitulace stavby'!E11="","",'Rekapitulace stavby'!E11)</f>
        <v xml:space="preserve"> </v>
      </c>
      <c r="F17" s="33"/>
      <c r="G17" s="33"/>
      <c r="H17" s="33"/>
      <c r="I17" s="27" t="s">
        <v>27</v>
      </c>
      <c r="J17" s="25" t="str">
        <f>IF('Rekapitulace stavby'!AN11="","",'Rekapitulace stavby'!AN11)</f>
        <v/>
      </c>
      <c r="K17" s="33"/>
      <c r="L17" s="4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hidden="1" customHeight="1">
      <c r="A18" s="33"/>
      <c r="B18" s="34"/>
      <c r="C18" s="33"/>
      <c r="D18" s="33"/>
      <c r="E18" s="33"/>
      <c r="F18" s="33"/>
      <c r="G18" s="33"/>
      <c r="H18" s="33"/>
      <c r="I18" s="33"/>
      <c r="J18" s="33"/>
      <c r="K18" s="33"/>
      <c r="L18" s="4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hidden="1" customHeight="1">
      <c r="A19" s="33"/>
      <c r="B19" s="34"/>
      <c r="C19" s="33"/>
      <c r="D19" s="27" t="s">
        <v>28</v>
      </c>
      <c r="E19" s="33"/>
      <c r="F19" s="33"/>
      <c r="G19" s="33"/>
      <c r="H19" s="33"/>
      <c r="I19" s="27" t="s">
        <v>25</v>
      </c>
      <c r="J19" s="28" t="str">
        <f>'Rekapitulace stavby'!AN13</f>
        <v>Vyplň údaj</v>
      </c>
      <c r="K19" s="33"/>
      <c r="L19" s="4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hidden="1" customHeight="1">
      <c r="A20" s="33"/>
      <c r="B20" s="34"/>
      <c r="C20" s="33"/>
      <c r="D20" s="33"/>
      <c r="E20" s="265" t="str">
        <f>'Rekapitulace stavby'!E14</f>
        <v>Vyplň údaj</v>
      </c>
      <c r="F20" s="226"/>
      <c r="G20" s="226"/>
      <c r="H20" s="226"/>
      <c r="I20" s="27" t="s">
        <v>27</v>
      </c>
      <c r="J20" s="28" t="str">
        <f>'Rekapitulace stavby'!AN14</f>
        <v>Vyplň údaj</v>
      </c>
      <c r="K20" s="33"/>
      <c r="L20" s="4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hidden="1" customHeight="1">
      <c r="A21" s="33"/>
      <c r="B21" s="34"/>
      <c r="C21" s="33"/>
      <c r="D21" s="33"/>
      <c r="E21" s="33"/>
      <c r="F21" s="33"/>
      <c r="G21" s="33"/>
      <c r="H21" s="33"/>
      <c r="I21" s="33"/>
      <c r="J21" s="33"/>
      <c r="K21" s="33"/>
      <c r="L21" s="4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hidden="1" customHeight="1">
      <c r="A22" s="33"/>
      <c r="B22" s="34"/>
      <c r="C22" s="33"/>
      <c r="D22" s="27" t="s">
        <v>30</v>
      </c>
      <c r="E22" s="33"/>
      <c r="F22" s="33"/>
      <c r="G22" s="33"/>
      <c r="H22" s="33"/>
      <c r="I22" s="27" t="s">
        <v>25</v>
      </c>
      <c r="J22" s="25" t="str">
        <f>IF('Rekapitulace stavby'!AN16="","",'Rekapitulace stavby'!AN16)</f>
        <v/>
      </c>
      <c r="K22" s="33"/>
      <c r="L22" s="4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hidden="1" customHeight="1">
      <c r="A23" s="33"/>
      <c r="B23" s="34"/>
      <c r="C23" s="33"/>
      <c r="D23" s="33"/>
      <c r="E23" s="25" t="str">
        <f>IF('Rekapitulace stavby'!E17="","",'Rekapitulace stavby'!E17)</f>
        <v xml:space="preserve"> </v>
      </c>
      <c r="F23" s="33"/>
      <c r="G23" s="33"/>
      <c r="H23" s="33"/>
      <c r="I23" s="27" t="s">
        <v>27</v>
      </c>
      <c r="J23" s="25" t="str">
        <f>IF('Rekapitulace stavby'!AN17="","",'Rekapitulace stavby'!AN17)</f>
        <v/>
      </c>
      <c r="K23" s="33"/>
      <c r="L23" s="4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hidden="1" customHeight="1">
      <c r="A24" s="33"/>
      <c r="B24" s="34"/>
      <c r="C24" s="33"/>
      <c r="D24" s="33"/>
      <c r="E24" s="33"/>
      <c r="F24" s="33"/>
      <c r="G24" s="33"/>
      <c r="H24" s="33"/>
      <c r="I24" s="33"/>
      <c r="J24" s="33"/>
      <c r="K24" s="33"/>
      <c r="L24" s="4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hidden="1" customHeight="1">
      <c r="A25" s="33"/>
      <c r="B25" s="34"/>
      <c r="C25" s="33"/>
      <c r="D25" s="27" t="s">
        <v>32</v>
      </c>
      <c r="E25" s="33"/>
      <c r="F25" s="33"/>
      <c r="G25" s="33"/>
      <c r="H25" s="33"/>
      <c r="I25" s="27" t="s">
        <v>25</v>
      </c>
      <c r="J25" s="25" t="str">
        <f>IF('Rekapitulace stavby'!AN19="","",'Rekapitulace stavby'!AN19)</f>
        <v/>
      </c>
      <c r="K25" s="33"/>
      <c r="L25" s="4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hidden="1" customHeight="1">
      <c r="A26" s="33"/>
      <c r="B26" s="34"/>
      <c r="C26" s="33"/>
      <c r="D26" s="33"/>
      <c r="E26" s="25" t="str">
        <f>IF('Rekapitulace stavby'!E20="","",'Rekapitulace stavby'!E20)</f>
        <v xml:space="preserve"> </v>
      </c>
      <c r="F26" s="33"/>
      <c r="G26" s="33"/>
      <c r="H26" s="33"/>
      <c r="I26" s="27" t="s">
        <v>27</v>
      </c>
      <c r="J26" s="25" t="str">
        <f>IF('Rekapitulace stavby'!AN20="","",'Rekapitulace stavby'!AN20)</f>
        <v/>
      </c>
      <c r="K26" s="33"/>
      <c r="L26" s="4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hidden="1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4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hidden="1" customHeight="1">
      <c r="A28" s="33"/>
      <c r="B28" s="34"/>
      <c r="C28" s="33"/>
      <c r="D28" s="27" t="s">
        <v>33</v>
      </c>
      <c r="E28" s="33"/>
      <c r="F28" s="33"/>
      <c r="G28" s="33"/>
      <c r="H28" s="33"/>
      <c r="I28" s="33"/>
      <c r="J28" s="33"/>
      <c r="K28" s="33"/>
      <c r="L28" s="4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hidden="1" customHeight="1">
      <c r="A29" s="108"/>
      <c r="B29" s="109"/>
      <c r="C29" s="108"/>
      <c r="D29" s="108"/>
      <c r="E29" s="231" t="s">
        <v>1</v>
      </c>
      <c r="F29" s="231"/>
      <c r="G29" s="231"/>
      <c r="H29" s="231"/>
      <c r="I29" s="108"/>
      <c r="J29" s="108"/>
      <c r="K29" s="108"/>
      <c r="L29" s="110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</row>
    <row r="30" spans="1:31" s="2" customFormat="1" ht="6.95" hidden="1" customHeight="1">
      <c r="A30" s="33"/>
      <c r="B30" s="34"/>
      <c r="C30" s="33"/>
      <c r="D30" s="33"/>
      <c r="E30" s="33"/>
      <c r="F30" s="33"/>
      <c r="G30" s="33"/>
      <c r="H30" s="33"/>
      <c r="I30" s="33"/>
      <c r="J30" s="33"/>
      <c r="K30" s="33"/>
      <c r="L30" s="4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hidden="1" customHeight="1">
      <c r="A31" s="33"/>
      <c r="B31" s="34"/>
      <c r="C31" s="33"/>
      <c r="D31" s="67"/>
      <c r="E31" s="67"/>
      <c r="F31" s="67"/>
      <c r="G31" s="67"/>
      <c r="H31" s="67"/>
      <c r="I31" s="67"/>
      <c r="J31" s="67"/>
      <c r="K31" s="67"/>
      <c r="L31" s="4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hidden="1" customHeight="1">
      <c r="A32" s="33"/>
      <c r="B32" s="34"/>
      <c r="C32" s="33"/>
      <c r="D32" s="111" t="s">
        <v>36</v>
      </c>
      <c r="E32" s="33"/>
      <c r="F32" s="33"/>
      <c r="G32" s="33"/>
      <c r="H32" s="33"/>
      <c r="I32" s="33"/>
      <c r="J32" s="72">
        <f>ROUND(J121, 2)</f>
        <v>0</v>
      </c>
      <c r="K32" s="33"/>
      <c r="L32" s="4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hidden="1" customHeight="1">
      <c r="A33" s="33"/>
      <c r="B33" s="34"/>
      <c r="C33" s="33"/>
      <c r="D33" s="67"/>
      <c r="E33" s="67"/>
      <c r="F33" s="67"/>
      <c r="G33" s="67"/>
      <c r="H33" s="67"/>
      <c r="I33" s="67"/>
      <c r="J33" s="67"/>
      <c r="K33" s="67"/>
      <c r="L33" s="4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4"/>
      <c r="C34" s="33"/>
      <c r="D34" s="33"/>
      <c r="E34" s="33"/>
      <c r="F34" s="37" t="s">
        <v>38</v>
      </c>
      <c r="G34" s="33"/>
      <c r="H34" s="33"/>
      <c r="I34" s="37" t="s">
        <v>37</v>
      </c>
      <c r="J34" s="37" t="s">
        <v>39</v>
      </c>
      <c r="K34" s="33"/>
      <c r="L34" s="4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112" t="s">
        <v>40</v>
      </c>
      <c r="E35" s="27" t="s">
        <v>41</v>
      </c>
      <c r="F35" s="113">
        <f>ROUND((SUM(BE121:BE127)),  2)</f>
        <v>0</v>
      </c>
      <c r="G35" s="33"/>
      <c r="H35" s="33"/>
      <c r="I35" s="114">
        <v>0.21</v>
      </c>
      <c r="J35" s="113">
        <f>ROUND(((SUM(BE121:BE127))*I35),  2)</f>
        <v>0</v>
      </c>
      <c r="K35" s="33"/>
      <c r="L35" s="4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7" t="s">
        <v>42</v>
      </c>
      <c r="F36" s="113">
        <f>ROUND((SUM(BF121:BF127)),  2)</f>
        <v>0</v>
      </c>
      <c r="G36" s="33"/>
      <c r="H36" s="33"/>
      <c r="I36" s="114">
        <v>0.12</v>
      </c>
      <c r="J36" s="113">
        <f>ROUND(((SUM(BF121:BF127))*I36),  2)</f>
        <v>0</v>
      </c>
      <c r="K36" s="33"/>
      <c r="L36" s="4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7" t="s">
        <v>43</v>
      </c>
      <c r="F37" s="113">
        <f>ROUND((SUM(BG121:BG127)),  2)</f>
        <v>0</v>
      </c>
      <c r="G37" s="33"/>
      <c r="H37" s="33"/>
      <c r="I37" s="114">
        <v>0.21</v>
      </c>
      <c r="J37" s="113">
        <f>0</f>
        <v>0</v>
      </c>
      <c r="K37" s="33"/>
      <c r="L37" s="4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4"/>
      <c r="C38" s="33"/>
      <c r="D38" s="33"/>
      <c r="E38" s="27" t="s">
        <v>44</v>
      </c>
      <c r="F38" s="113">
        <f>ROUND((SUM(BH121:BH127)),  2)</f>
        <v>0</v>
      </c>
      <c r="G38" s="33"/>
      <c r="H38" s="33"/>
      <c r="I38" s="114">
        <v>0.12</v>
      </c>
      <c r="J38" s="113">
        <f>0</f>
        <v>0</v>
      </c>
      <c r="K38" s="33"/>
      <c r="L38" s="4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4"/>
      <c r="C39" s="33"/>
      <c r="D39" s="33"/>
      <c r="E39" s="27" t="s">
        <v>45</v>
      </c>
      <c r="F39" s="113">
        <f>ROUND((SUM(BI121:BI127)),  2)</f>
        <v>0</v>
      </c>
      <c r="G39" s="33"/>
      <c r="H39" s="33"/>
      <c r="I39" s="114">
        <v>0</v>
      </c>
      <c r="J39" s="113">
        <f>0</f>
        <v>0</v>
      </c>
      <c r="K39" s="33"/>
      <c r="L39" s="4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hidden="1" customHeigh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4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hidden="1" customHeight="1">
      <c r="A41" s="33"/>
      <c r="B41" s="34"/>
      <c r="C41" s="106"/>
      <c r="D41" s="115" t="s">
        <v>46</v>
      </c>
      <c r="E41" s="61"/>
      <c r="F41" s="61"/>
      <c r="G41" s="116" t="s">
        <v>47</v>
      </c>
      <c r="H41" s="117" t="s">
        <v>48</v>
      </c>
      <c r="I41" s="61"/>
      <c r="J41" s="118">
        <f>SUM(J32:J39)</f>
        <v>0</v>
      </c>
      <c r="K41" s="119"/>
      <c r="L41" s="4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hidden="1" customHeight="1">
      <c r="A42" s="33"/>
      <c r="B42" s="34"/>
      <c r="C42" s="33"/>
      <c r="D42" s="33"/>
      <c r="E42" s="33"/>
      <c r="F42" s="33"/>
      <c r="G42" s="33"/>
      <c r="H42" s="33"/>
      <c r="I42" s="33"/>
      <c r="J42" s="33"/>
      <c r="K42" s="33"/>
      <c r="L42" s="4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3"/>
      <c r="D50" s="44" t="s">
        <v>49</v>
      </c>
      <c r="E50" s="45"/>
      <c r="F50" s="45"/>
      <c r="G50" s="44" t="s">
        <v>50</v>
      </c>
      <c r="H50" s="45"/>
      <c r="I50" s="45"/>
      <c r="J50" s="45"/>
      <c r="K50" s="45"/>
      <c r="L50" s="43"/>
    </row>
    <row r="51" spans="1:31" ht="11.25" hidden="1">
      <c r="B51" s="20"/>
      <c r="L51" s="20"/>
    </row>
    <row r="52" spans="1:31" ht="11.25" hidden="1">
      <c r="B52" s="20"/>
      <c r="L52" s="20"/>
    </row>
    <row r="53" spans="1:31" ht="11.25" hidden="1">
      <c r="B53" s="20"/>
      <c r="L53" s="20"/>
    </row>
    <row r="54" spans="1:31" ht="11.25" hidden="1">
      <c r="B54" s="20"/>
      <c r="L54" s="20"/>
    </row>
    <row r="55" spans="1:31" ht="11.25" hidden="1">
      <c r="B55" s="20"/>
      <c r="L55" s="20"/>
    </row>
    <row r="56" spans="1:31" ht="11.25" hidden="1">
      <c r="B56" s="20"/>
      <c r="L56" s="20"/>
    </row>
    <row r="57" spans="1:31" ht="11.25" hidden="1">
      <c r="B57" s="20"/>
      <c r="L57" s="20"/>
    </row>
    <row r="58" spans="1:31" ht="11.25" hidden="1">
      <c r="B58" s="20"/>
      <c r="L58" s="20"/>
    </row>
    <row r="59" spans="1:31" ht="11.25" hidden="1">
      <c r="B59" s="20"/>
      <c r="L59" s="20"/>
    </row>
    <row r="60" spans="1:31" ht="11.25" hidden="1">
      <c r="B60" s="20"/>
      <c r="L60" s="20"/>
    </row>
    <row r="61" spans="1:31" s="2" customFormat="1" ht="12.75" hidden="1">
      <c r="A61" s="33"/>
      <c r="B61" s="34"/>
      <c r="C61" s="33"/>
      <c r="D61" s="46" t="s">
        <v>51</v>
      </c>
      <c r="E61" s="36"/>
      <c r="F61" s="120" t="s">
        <v>52</v>
      </c>
      <c r="G61" s="46" t="s">
        <v>51</v>
      </c>
      <c r="H61" s="36"/>
      <c r="I61" s="36"/>
      <c r="J61" s="121" t="s">
        <v>52</v>
      </c>
      <c r="K61" s="36"/>
      <c r="L61" s="4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 hidden="1">
      <c r="B62" s="20"/>
      <c r="L62" s="20"/>
    </row>
    <row r="63" spans="1:31" ht="11.25" hidden="1">
      <c r="B63" s="20"/>
      <c r="L63" s="20"/>
    </row>
    <row r="64" spans="1:31" ht="11.25" hidden="1">
      <c r="B64" s="20"/>
      <c r="L64" s="20"/>
    </row>
    <row r="65" spans="1:31" s="2" customFormat="1" ht="12.75" hidden="1">
      <c r="A65" s="33"/>
      <c r="B65" s="34"/>
      <c r="C65" s="33"/>
      <c r="D65" s="44" t="s">
        <v>53</v>
      </c>
      <c r="E65" s="47"/>
      <c r="F65" s="47"/>
      <c r="G65" s="44" t="s">
        <v>54</v>
      </c>
      <c r="H65" s="47"/>
      <c r="I65" s="47"/>
      <c r="J65" s="47"/>
      <c r="K65" s="47"/>
      <c r="L65" s="4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 hidden="1">
      <c r="B66" s="20"/>
      <c r="L66" s="20"/>
    </row>
    <row r="67" spans="1:31" ht="11.25" hidden="1">
      <c r="B67" s="20"/>
      <c r="L67" s="20"/>
    </row>
    <row r="68" spans="1:31" ht="11.25" hidden="1">
      <c r="B68" s="20"/>
      <c r="L68" s="20"/>
    </row>
    <row r="69" spans="1:31" ht="11.25" hidden="1">
      <c r="B69" s="20"/>
      <c r="L69" s="20"/>
    </row>
    <row r="70" spans="1:31" ht="11.25" hidden="1">
      <c r="B70" s="20"/>
      <c r="L70" s="20"/>
    </row>
    <row r="71" spans="1:31" ht="11.25" hidden="1">
      <c r="B71" s="20"/>
      <c r="L71" s="20"/>
    </row>
    <row r="72" spans="1:31" ht="11.25" hidden="1">
      <c r="B72" s="20"/>
      <c r="L72" s="20"/>
    </row>
    <row r="73" spans="1:31" ht="11.25" hidden="1">
      <c r="B73" s="20"/>
      <c r="L73" s="20"/>
    </row>
    <row r="74" spans="1:31" ht="11.25" hidden="1">
      <c r="B74" s="20"/>
      <c r="L74" s="20"/>
    </row>
    <row r="75" spans="1:31" ht="11.25" hidden="1">
      <c r="B75" s="20"/>
      <c r="L75" s="20"/>
    </row>
    <row r="76" spans="1:31" s="2" customFormat="1" ht="12.75" hidden="1">
      <c r="A76" s="33"/>
      <c r="B76" s="34"/>
      <c r="C76" s="33"/>
      <c r="D76" s="46" t="s">
        <v>51</v>
      </c>
      <c r="E76" s="36"/>
      <c r="F76" s="120" t="s">
        <v>52</v>
      </c>
      <c r="G76" s="46" t="s">
        <v>51</v>
      </c>
      <c r="H76" s="36"/>
      <c r="I76" s="36"/>
      <c r="J76" s="121" t="s">
        <v>52</v>
      </c>
      <c r="K76" s="36"/>
      <c r="L76" s="4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hidden="1" customHeight="1">
      <c r="A77" s="33"/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ht="11.25" hidden="1"/>
    <row r="79" spans="1:31" ht="11.25" hidden="1"/>
    <row r="80" spans="1:31" ht="11.25" hidden="1"/>
    <row r="81" spans="1:31" s="2" customFormat="1" ht="6.95" customHeight="1">
      <c r="A81" s="33"/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4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31" s="2" customFormat="1" ht="24.95" customHeight="1">
      <c r="A82" s="33"/>
      <c r="B82" s="34"/>
      <c r="C82" s="21" t="s">
        <v>124</v>
      </c>
      <c r="D82" s="33"/>
      <c r="E82" s="33"/>
      <c r="F82" s="33"/>
      <c r="G82" s="33"/>
      <c r="H82" s="33"/>
      <c r="I82" s="33"/>
      <c r="J82" s="33"/>
      <c r="K82" s="33"/>
      <c r="L82" s="4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31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4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12" customHeight="1">
      <c r="A84" s="33"/>
      <c r="B84" s="34"/>
      <c r="C84" s="27" t="s">
        <v>16</v>
      </c>
      <c r="D84" s="33"/>
      <c r="E84" s="33"/>
      <c r="F84" s="33"/>
      <c r="G84" s="33"/>
      <c r="H84" s="33"/>
      <c r="I84" s="33"/>
      <c r="J84" s="33"/>
      <c r="K84" s="33"/>
      <c r="L84" s="4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31" s="2" customFormat="1" ht="26.25" customHeight="1">
      <c r="A85" s="33"/>
      <c r="B85" s="34"/>
      <c r="C85" s="33"/>
      <c r="D85" s="33"/>
      <c r="E85" s="262" t="str">
        <f>E7</f>
        <v>MŠ Tovární - rekonstrukce elektroinstalace vč. stavebních úprav, MŠ Tovární 427, Bohumín</v>
      </c>
      <c r="F85" s="263"/>
      <c r="G85" s="263"/>
      <c r="H85" s="263"/>
      <c r="I85" s="33"/>
      <c r="J85" s="33"/>
      <c r="K85" s="33"/>
      <c r="L85" s="4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31" s="1" customFormat="1" ht="12" customHeight="1">
      <c r="B86" s="20"/>
      <c r="C86" s="27" t="s">
        <v>122</v>
      </c>
      <c r="L86" s="20"/>
    </row>
    <row r="87" spans="1:31" s="2" customFormat="1" ht="16.5" customHeight="1">
      <c r="A87" s="33"/>
      <c r="B87" s="34"/>
      <c r="C87" s="33"/>
      <c r="D87" s="33"/>
      <c r="E87" s="262" t="s">
        <v>641</v>
      </c>
      <c r="F87" s="264"/>
      <c r="G87" s="264"/>
      <c r="H87" s="264"/>
      <c r="I87" s="33"/>
      <c r="J87" s="33"/>
      <c r="K87" s="33"/>
      <c r="L87" s="4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31" s="2" customFormat="1" ht="12" customHeight="1">
      <c r="A88" s="33"/>
      <c r="B88" s="34"/>
      <c r="C88" s="27" t="s">
        <v>642</v>
      </c>
      <c r="D88" s="33"/>
      <c r="E88" s="33"/>
      <c r="F88" s="33"/>
      <c r="G88" s="33"/>
      <c r="H88" s="33"/>
      <c r="I88" s="33"/>
      <c r="J88" s="33"/>
      <c r="K88" s="33"/>
      <c r="L88" s="4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16.5" customHeight="1">
      <c r="A89" s="33"/>
      <c r="B89" s="34"/>
      <c r="C89" s="33"/>
      <c r="D89" s="33"/>
      <c r="E89" s="221" t="str">
        <f>E11</f>
        <v>02.7 - Ostatní</v>
      </c>
      <c r="F89" s="264"/>
      <c r="G89" s="264"/>
      <c r="H89" s="264"/>
      <c r="I89" s="33"/>
      <c r="J89" s="33"/>
      <c r="K89" s="33"/>
      <c r="L89" s="4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>
      <c r="A90" s="33"/>
      <c r="B90" s="34"/>
      <c r="C90" s="33"/>
      <c r="D90" s="33"/>
      <c r="E90" s="33"/>
      <c r="F90" s="33"/>
      <c r="G90" s="33"/>
      <c r="H90" s="33"/>
      <c r="I90" s="33"/>
      <c r="J90" s="33"/>
      <c r="K90" s="33"/>
      <c r="L90" s="4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>
      <c r="A91" s="33"/>
      <c r="B91" s="34"/>
      <c r="C91" s="27" t="s">
        <v>20</v>
      </c>
      <c r="D91" s="33"/>
      <c r="E91" s="33"/>
      <c r="F91" s="25" t="str">
        <f>F14</f>
        <v xml:space="preserve"> </v>
      </c>
      <c r="G91" s="33"/>
      <c r="H91" s="33"/>
      <c r="I91" s="27" t="s">
        <v>22</v>
      </c>
      <c r="J91" s="56" t="str">
        <f>IF(J14="","",J14)</f>
        <v>14. 4. 2025</v>
      </c>
      <c r="K91" s="33"/>
      <c r="L91" s="4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6.95" customHeight="1">
      <c r="A92" s="33"/>
      <c r="B92" s="34"/>
      <c r="C92" s="33"/>
      <c r="D92" s="33"/>
      <c r="E92" s="33"/>
      <c r="F92" s="33"/>
      <c r="G92" s="33"/>
      <c r="H92" s="33"/>
      <c r="I92" s="33"/>
      <c r="J92" s="33"/>
      <c r="K92" s="33"/>
      <c r="L92" s="4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5.2" customHeight="1">
      <c r="A93" s="33"/>
      <c r="B93" s="34"/>
      <c r="C93" s="27" t="s">
        <v>24</v>
      </c>
      <c r="D93" s="33"/>
      <c r="E93" s="33"/>
      <c r="F93" s="25" t="str">
        <f>E17</f>
        <v xml:space="preserve"> </v>
      </c>
      <c r="G93" s="33"/>
      <c r="H93" s="33"/>
      <c r="I93" s="27" t="s">
        <v>30</v>
      </c>
      <c r="J93" s="30" t="str">
        <f>E23</f>
        <v xml:space="preserve"> </v>
      </c>
      <c r="K93" s="33"/>
      <c r="L93" s="4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5.2" customHeight="1">
      <c r="A94" s="33"/>
      <c r="B94" s="34"/>
      <c r="C94" s="27" t="s">
        <v>28</v>
      </c>
      <c r="D94" s="33"/>
      <c r="E94" s="33"/>
      <c r="F94" s="25" t="str">
        <f>IF(E20="","",E20)</f>
        <v>Vyplň údaj</v>
      </c>
      <c r="G94" s="33"/>
      <c r="H94" s="33"/>
      <c r="I94" s="27" t="s">
        <v>32</v>
      </c>
      <c r="J94" s="30" t="str">
        <f>E26</f>
        <v xml:space="preserve"> </v>
      </c>
      <c r="K94" s="33"/>
      <c r="L94" s="4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10.35" customHeight="1">
      <c r="A95" s="33"/>
      <c r="B95" s="34"/>
      <c r="C95" s="33"/>
      <c r="D95" s="33"/>
      <c r="E95" s="33"/>
      <c r="F95" s="33"/>
      <c r="G95" s="33"/>
      <c r="H95" s="33"/>
      <c r="I95" s="33"/>
      <c r="J95" s="33"/>
      <c r="K95" s="33"/>
      <c r="L95" s="4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29.25" customHeight="1">
      <c r="A96" s="33"/>
      <c r="B96" s="34"/>
      <c r="C96" s="122" t="s">
        <v>125</v>
      </c>
      <c r="D96" s="106"/>
      <c r="E96" s="106"/>
      <c r="F96" s="106"/>
      <c r="G96" s="106"/>
      <c r="H96" s="106"/>
      <c r="I96" s="106"/>
      <c r="J96" s="123" t="s">
        <v>126</v>
      </c>
      <c r="K96" s="106"/>
      <c r="L96" s="4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47" s="2" customFormat="1" ht="10.35" customHeight="1">
      <c r="A97" s="33"/>
      <c r="B97" s="34"/>
      <c r="C97" s="33"/>
      <c r="D97" s="33"/>
      <c r="E97" s="33"/>
      <c r="F97" s="33"/>
      <c r="G97" s="33"/>
      <c r="H97" s="33"/>
      <c r="I97" s="33"/>
      <c r="J97" s="33"/>
      <c r="K97" s="33"/>
      <c r="L97" s="4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47" s="2" customFormat="1" ht="22.9" customHeight="1">
      <c r="A98" s="33"/>
      <c r="B98" s="34"/>
      <c r="C98" s="124" t="s">
        <v>127</v>
      </c>
      <c r="D98" s="33"/>
      <c r="E98" s="33"/>
      <c r="F98" s="33"/>
      <c r="G98" s="33"/>
      <c r="H98" s="33"/>
      <c r="I98" s="33"/>
      <c r="J98" s="72">
        <f>J121</f>
        <v>0</v>
      </c>
      <c r="K98" s="33"/>
      <c r="L98" s="4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U98" s="17" t="s">
        <v>128</v>
      </c>
    </row>
    <row r="99" spans="1:47" s="9" customFormat="1" ht="24.95" customHeight="1">
      <c r="B99" s="125"/>
      <c r="D99" s="126" t="s">
        <v>814</v>
      </c>
      <c r="E99" s="127"/>
      <c r="F99" s="127"/>
      <c r="G99" s="127"/>
      <c r="H99" s="127"/>
      <c r="I99" s="127"/>
      <c r="J99" s="128">
        <f>J122</f>
        <v>0</v>
      </c>
      <c r="L99" s="125"/>
    </row>
    <row r="100" spans="1:47" s="2" customFormat="1" ht="21.75" customHeight="1">
      <c r="A100" s="33"/>
      <c r="B100" s="34"/>
      <c r="C100" s="33"/>
      <c r="D100" s="33"/>
      <c r="E100" s="33"/>
      <c r="F100" s="33"/>
      <c r="G100" s="33"/>
      <c r="H100" s="33"/>
      <c r="I100" s="33"/>
      <c r="J100" s="33"/>
      <c r="K100" s="33"/>
      <c r="L100" s="4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47" s="2" customFormat="1" ht="6.95" customHeight="1">
      <c r="A101" s="33"/>
      <c r="B101" s="48"/>
      <c r="C101" s="49"/>
      <c r="D101" s="49"/>
      <c r="E101" s="49"/>
      <c r="F101" s="49"/>
      <c r="G101" s="49"/>
      <c r="H101" s="49"/>
      <c r="I101" s="49"/>
      <c r="J101" s="49"/>
      <c r="K101" s="49"/>
      <c r="L101" s="4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47" s="2" customFormat="1" ht="6.95" customHeight="1">
      <c r="A105" s="33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47" s="2" customFormat="1" ht="24.95" customHeight="1">
      <c r="A106" s="33"/>
      <c r="B106" s="34"/>
      <c r="C106" s="21" t="s">
        <v>149</v>
      </c>
      <c r="D106" s="33"/>
      <c r="E106" s="33"/>
      <c r="F106" s="33"/>
      <c r="G106" s="33"/>
      <c r="H106" s="33"/>
      <c r="I106" s="33"/>
      <c r="J106" s="33"/>
      <c r="K106" s="33"/>
      <c r="L106" s="4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47" s="2" customFormat="1" ht="6.95" customHeight="1">
      <c r="A107" s="33"/>
      <c r="B107" s="34"/>
      <c r="C107" s="33"/>
      <c r="D107" s="33"/>
      <c r="E107" s="33"/>
      <c r="F107" s="33"/>
      <c r="G107" s="33"/>
      <c r="H107" s="33"/>
      <c r="I107" s="33"/>
      <c r="J107" s="33"/>
      <c r="K107" s="33"/>
      <c r="L107" s="4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47" s="2" customFormat="1" ht="12" customHeight="1">
      <c r="A108" s="33"/>
      <c r="B108" s="34"/>
      <c r="C108" s="27" t="s">
        <v>16</v>
      </c>
      <c r="D108" s="33"/>
      <c r="E108" s="33"/>
      <c r="F108" s="33"/>
      <c r="G108" s="33"/>
      <c r="H108" s="33"/>
      <c r="I108" s="33"/>
      <c r="J108" s="33"/>
      <c r="K108" s="33"/>
      <c r="L108" s="4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47" s="2" customFormat="1" ht="26.25" customHeight="1">
      <c r="A109" s="33"/>
      <c r="B109" s="34"/>
      <c r="C109" s="33"/>
      <c r="D109" s="33"/>
      <c r="E109" s="262" t="str">
        <f>E7</f>
        <v>MŠ Tovární - rekonstrukce elektroinstalace vč. stavebních úprav, MŠ Tovární 427, Bohumín</v>
      </c>
      <c r="F109" s="263"/>
      <c r="G109" s="263"/>
      <c r="H109" s="263"/>
      <c r="I109" s="33"/>
      <c r="J109" s="33"/>
      <c r="K109" s="33"/>
      <c r="L109" s="4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47" s="1" customFormat="1" ht="12" customHeight="1">
      <c r="B110" s="20"/>
      <c r="C110" s="27" t="s">
        <v>122</v>
      </c>
      <c r="L110" s="20"/>
    </row>
    <row r="111" spans="1:47" s="2" customFormat="1" ht="16.5" customHeight="1">
      <c r="A111" s="33"/>
      <c r="B111" s="34"/>
      <c r="C111" s="33"/>
      <c r="D111" s="33"/>
      <c r="E111" s="262" t="s">
        <v>641</v>
      </c>
      <c r="F111" s="264"/>
      <c r="G111" s="264"/>
      <c r="H111" s="264"/>
      <c r="I111" s="33"/>
      <c r="J111" s="33"/>
      <c r="K111" s="33"/>
      <c r="L111" s="4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47" s="2" customFormat="1" ht="12" customHeight="1">
      <c r="A112" s="33"/>
      <c r="B112" s="34"/>
      <c r="C112" s="27" t="s">
        <v>642</v>
      </c>
      <c r="D112" s="33"/>
      <c r="E112" s="33"/>
      <c r="F112" s="33"/>
      <c r="G112" s="33"/>
      <c r="H112" s="33"/>
      <c r="I112" s="33"/>
      <c r="J112" s="33"/>
      <c r="K112" s="33"/>
      <c r="L112" s="4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3"/>
      <c r="D113" s="33"/>
      <c r="E113" s="221" t="str">
        <f>E11</f>
        <v>02.7 - Ostatní</v>
      </c>
      <c r="F113" s="264"/>
      <c r="G113" s="264"/>
      <c r="H113" s="264"/>
      <c r="I113" s="33"/>
      <c r="J113" s="33"/>
      <c r="K113" s="33"/>
      <c r="L113" s="4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3"/>
      <c r="D114" s="33"/>
      <c r="E114" s="33"/>
      <c r="F114" s="33"/>
      <c r="G114" s="33"/>
      <c r="H114" s="33"/>
      <c r="I114" s="33"/>
      <c r="J114" s="33"/>
      <c r="K114" s="33"/>
      <c r="L114" s="4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7" t="s">
        <v>20</v>
      </c>
      <c r="D115" s="33"/>
      <c r="E115" s="33"/>
      <c r="F115" s="25" t="str">
        <f>F14</f>
        <v xml:space="preserve"> </v>
      </c>
      <c r="G115" s="33"/>
      <c r="H115" s="33"/>
      <c r="I115" s="27" t="s">
        <v>22</v>
      </c>
      <c r="J115" s="56" t="str">
        <f>IF(J14="","",J14)</f>
        <v>14. 4. 2025</v>
      </c>
      <c r="K115" s="33"/>
      <c r="L115" s="4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3"/>
      <c r="D116" s="33"/>
      <c r="E116" s="33"/>
      <c r="F116" s="33"/>
      <c r="G116" s="33"/>
      <c r="H116" s="33"/>
      <c r="I116" s="33"/>
      <c r="J116" s="33"/>
      <c r="K116" s="33"/>
      <c r="L116" s="4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7" t="s">
        <v>24</v>
      </c>
      <c r="D117" s="33"/>
      <c r="E117" s="33"/>
      <c r="F117" s="25" t="str">
        <f>E17</f>
        <v xml:space="preserve"> </v>
      </c>
      <c r="G117" s="33"/>
      <c r="H117" s="33"/>
      <c r="I117" s="27" t="s">
        <v>30</v>
      </c>
      <c r="J117" s="30" t="str">
        <f>E23</f>
        <v xml:space="preserve"> </v>
      </c>
      <c r="K117" s="33"/>
      <c r="L117" s="4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7" t="s">
        <v>28</v>
      </c>
      <c r="D118" s="33"/>
      <c r="E118" s="33"/>
      <c r="F118" s="25" t="str">
        <f>IF(E20="","",E20)</f>
        <v>Vyplň údaj</v>
      </c>
      <c r="G118" s="33"/>
      <c r="H118" s="33"/>
      <c r="I118" s="27" t="s">
        <v>32</v>
      </c>
      <c r="J118" s="30" t="str">
        <f>E26</f>
        <v xml:space="preserve"> </v>
      </c>
      <c r="K118" s="33"/>
      <c r="L118" s="4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3"/>
      <c r="D119" s="33"/>
      <c r="E119" s="33"/>
      <c r="F119" s="33"/>
      <c r="G119" s="33"/>
      <c r="H119" s="33"/>
      <c r="I119" s="33"/>
      <c r="J119" s="33"/>
      <c r="K119" s="33"/>
      <c r="L119" s="4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33"/>
      <c r="B120" s="134"/>
      <c r="C120" s="135" t="s">
        <v>150</v>
      </c>
      <c r="D120" s="136" t="s">
        <v>61</v>
      </c>
      <c r="E120" s="136" t="s">
        <v>57</v>
      </c>
      <c r="F120" s="136" t="s">
        <v>58</v>
      </c>
      <c r="G120" s="136" t="s">
        <v>151</v>
      </c>
      <c r="H120" s="136" t="s">
        <v>152</v>
      </c>
      <c r="I120" s="136" t="s">
        <v>153</v>
      </c>
      <c r="J120" s="136" t="s">
        <v>126</v>
      </c>
      <c r="K120" s="137" t="s">
        <v>154</v>
      </c>
      <c r="L120" s="138"/>
      <c r="M120" s="63" t="s">
        <v>1</v>
      </c>
      <c r="N120" s="64" t="s">
        <v>40</v>
      </c>
      <c r="O120" s="64" t="s">
        <v>155</v>
      </c>
      <c r="P120" s="64" t="s">
        <v>156</v>
      </c>
      <c r="Q120" s="64" t="s">
        <v>157</v>
      </c>
      <c r="R120" s="64" t="s">
        <v>158</v>
      </c>
      <c r="S120" s="64" t="s">
        <v>159</v>
      </c>
      <c r="T120" s="65" t="s">
        <v>160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9" customHeight="1">
      <c r="A121" s="33"/>
      <c r="B121" s="34"/>
      <c r="C121" s="70" t="s">
        <v>161</v>
      </c>
      <c r="D121" s="33"/>
      <c r="E121" s="33"/>
      <c r="F121" s="33"/>
      <c r="G121" s="33"/>
      <c r="H121" s="33"/>
      <c r="I121" s="33"/>
      <c r="J121" s="139">
        <f>BK121</f>
        <v>0</v>
      </c>
      <c r="K121" s="33"/>
      <c r="L121" s="34"/>
      <c r="M121" s="66"/>
      <c r="N121" s="57"/>
      <c r="O121" s="67"/>
      <c r="P121" s="140">
        <f>P122</f>
        <v>0</v>
      </c>
      <c r="Q121" s="67"/>
      <c r="R121" s="140">
        <f>R122</f>
        <v>0</v>
      </c>
      <c r="S121" s="67"/>
      <c r="T121" s="141">
        <f>T122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7" t="s">
        <v>75</v>
      </c>
      <c r="AU121" s="17" t="s">
        <v>128</v>
      </c>
      <c r="BK121" s="142">
        <f>BK122</f>
        <v>0</v>
      </c>
    </row>
    <row r="122" spans="1:65" s="12" customFormat="1" ht="25.9" customHeight="1">
      <c r="B122" s="143"/>
      <c r="D122" s="144" t="s">
        <v>75</v>
      </c>
      <c r="E122" s="145" t="s">
        <v>645</v>
      </c>
      <c r="F122" s="145" t="s">
        <v>110</v>
      </c>
      <c r="I122" s="146"/>
      <c r="J122" s="147">
        <f>BK122</f>
        <v>0</v>
      </c>
      <c r="L122" s="143"/>
      <c r="M122" s="148"/>
      <c r="N122" s="149"/>
      <c r="O122" s="149"/>
      <c r="P122" s="150">
        <f>SUM(P123:P127)</f>
        <v>0</v>
      </c>
      <c r="Q122" s="149"/>
      <c r="R122" s="150">
        <f>SUM(R123:R127)</f>
        <v>0</v>
      </c>
      <c r="S122" s="149"/>
      <c r="T122" s="151">
        <f>SUM(T123:T127)</f>
        <v>0</v>
      </c>
      <c r="AR122" s="144" t="s">
        <v>84</v>
      </c>
      <c r="AT122" s="152" t="s">
        <v>75</v>
      </c>
      <c r="AU122" s="152" t="s">
        <v>76</v>
      </c>
      <c r="AY122" s="144" t="s">
        <v>164</v>
      </c>
      <c r="BK122" s="153">
        <f>SUM(BK123:BK127)</f>
        <v>0</v>
      </c>
    </row>
    <row r="123" spans="1:65" s="2" customFormat="1" ht="62.65" customHeight="1">
      <c r="A123" s="33"/>
      <c r="B123" s="156"/>
      <c r="C123" s="157" t="s">
        <v>76</v>
      </c>
      <c r="D123" s="157" t="s">
        <v>167</v>
      </c>
      <c r="E123" s="158" t="s">
        <v>815</v>
      </c>
      <c r="F123" s="159" t="s">
        <v>816</v>
      </c>
      <c r="G123" s="160" t="s">
        <v>648</v>
      </c>
      <c r="H123" s="161">
        <v>1</v>
      </c>
      <c r="I123" s="162"/>
      <c r="J123" s="163">
        <f>ROUND(I123*H123,2)</f>
        <v>0</v>
      </c>
      <c r="K123" s="159" t="s">
        <v>1</v>
      </c>
      <c r="L123" s="34"/>
      <c r="M123" s="164" t="s">
        <v>1</v>
      </c>
      <c r="N123" s="165" t="s">
        <v>41</v>
      </c>
      <c r="O123" s="59"/>
      <c r="P123" s="166">
        <f>O123*H123</f>
        <v>0</v>
      </c>
      <c r="Q123" s="166">
        <v>0</v>
      </c>
      <c r="R123" s="166">
        <f>Q123*H123</f>
        <v>0</v>
      </c>
      <c r="S123" s="166">
        <v>0</v>
      </c>
      <c r="T123" s="167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68" t="s">
        <v>172</v>
      </c>
      <c r="AT123" s="168" t="s">
        <v>167</v>
      </c>
      <c r="AU123" s="168" t="s">
        <v>84</v>
      </c>
      <c r="AY123" s="17" t="s">
        <v>164</v>
      </c>
      <c r="BE123" s="102">
        <f>IF(N123="základní",J123,0)</f>
        <v>0</v>
      </c>
      <c r="BF123" s="102">
        <f>IF(N123="snížená",J123,0)</f>
        <v>0</v>
      </c>
      <c r="BG123" s="102">
        <f>IF(N123="zákl. přenesená",J123,0)</f>
        <v>0</v>
      </c>
      <c r="BH123" s="102">
        <f>IF(N123="sníž. přenesená",J123,0)</f>
        <v>0</v>
      </c>
      <c r="BI123" s="102">
        <f>IF(N123="nulová",J123,0)</f>
        <v>0</v>
      </c>
      <c r="BJ123" s="17" t="s">
        <v>84</v>
      </c>
      <c r="BK123" s="102">
        <f>ROUND(I123*H123,2)</f>
        <v>0</v>
      </c>
      <c r="BL123" s="17" t="s">
        <v>172</v>
      </c>
      <c r="BM123" s="168" t="s">
        <v>86</v>
      </c>
    </row>
    <row r="124" spans="1:65" s="2" customFormat="1" ht="24.2" customHeight="1">
      <c r="A124" s="33"/>
      <c r="B124" s="156"/>
      <c r="C124" s="157" t="s">
        <v>76</v>
      </c>
      <c r="D124" s="157" t="s">
        <v>167</v>
      </c>
      <c r="E124" s="158" t="s">
        <v>817</v>
      </c>
      <c r="F124" s="159" t="s">
        <v>818</v>
      </c>
      <c r="G124" s="160" t="s">
        <v>608</v>
      </c>
      <c r="H124" s="161">
        <v>3</v>
      </c>
      <c r="I124" s="162"/>
      <c r="J124" s="163">
        <f>ROUND(I124*H124,2)</f>
        <v>0</v>
      </c>
      <c r="K124" s="159" t="s">
        <v>1</v>
      </c>
      <c r="L124" s="34"/>
      <c r="M124" s="164" t="s">
        <v>1</v>
      </c>
      <c r="N124" s="165" t="s">
        <v>41</v>
      </c>
      <c r="O124" s="59"/>
      <c r="P124" s="166">
        <f>O124*H124</f>
        <v>0</v>
      </c>
      <c r="Q124" s="166">
        <v>0</v>
      </c>
      <c r="R124" s="166">
        <f>Q124*H124</f>
        <v>0</v>
      </c>
      <c r="S124" s="166">
        <v>0</v>
      </c>
      <c r="T124" s="167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68" t="s">
        <v>172</v>
      </c>
      <c r="AT124" s="168" t="s">
        <v>167</v>
      </c>
      <c r="AU124" s="168" t="s">
        <v>84</v>
      </c>
      <c r="AY124" s="17" t="s">
        <v>164</v>
      </c>
      <c r="BE124" s="102">
        <f>IF(N124="základní",J124,0)</f>
        <v>0</v>
      </c>
      <c r="BF124" s="102">
        <f>IF(N124="snížená",J124,0)</f>
        <v>0</v>
      </c>
      <c r="BG124" s="102">
        <f>IF(N124="zákl. přenesená",J124,0)</f>
        <v>0</v>
      </c>
      <c r="BH124" s="102">
        <f>IF(N124="sníž. přenesená",J124,0)</f>
        <v>0</v>
      </c>
      <c r="BI124" s="102">
        <f>IF(N124="nulová",J124,0)</f>
        <v>0</v>
      </c>
      <c r="BJ124" s="17" t="s">
        <v>84</v>
      </c>
      <c r="BK124" s="102">
        <f>ROUND(I124*H124,2)</f>
        <v>0</v>
      </c>
      <c r="BL124" s="17" t="s">
        <v>172</v>
      </c>
      <c r="BM124" s="168" t="s">
        <v>172</v>
      </c>
    </row>
    <row r="125" spans="1:65" s="2" customFormat="1" ht="37.9" customHeight="1">
      <c r="A125" s="33"/>
      <c r="B125" s="156"/>
      <c r="C125" s="157" t="s">
        <v>76</v>
      </c>
      <c r="D125" s="157" t="s">
        <v>167</v>
      </c>
      <c r="E125" s="158" t="s">
        <v>819</v>
      </c>
      <c r="F125" s="159" t="s">
        <v>820</v>
      </c>
      <c r="G125" s="160" t="s">
        <v>648</v>
      </c>
      <c r="H125" s="161">
        <v>1</v>
      </c>
      <c r="I125" s="162"/>
      <c r="J125" s="163">
        <f>ROUND(I125*H125,2)</f>
        <v>0</v>
      </c>
      <c r="K125" s="159" t="s">
        <v>1</v>
      </c>
      <c r="L125" s="34"/>
      <c r="M125" s="164" t="s">
        <v>1</v>
      </c>
      <c r="N125" s="165" t="s">
        <v>41</v>
      </c>
      <c r="O125" s="59"/>
      <c r="P125" s="166">
        <f>O125*H125</f>
        <v>0</v>
      </c>
      <c r="Q125" s="166">
        <v>0</v>
      </c>
      <c r="R125" s="166">
        <f>Q125*H125</f>
        <v>0</v>
      </c>
      <c r="S125" s="166">
        <v>0</v>
      </c>
      <c r="T125" s="167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8" t="s">
        <v>172</v>
      </c>
      <c r="AT125" s="168" t="s">
        <v>167</v>
      </c>
      <c r="AU125" s="168" t="s">
        <v>84</v>
      </c>
      <c r="AY125" s="17" t="s">
        <v>164</v>
      </c>
      <c r="BE125" s="102">
        <f>IF(N125="základní",J125,0)</f>
        <v>0</v>
      </c>
      <c r="BF125" s="102">
        <f>IF(N125="snížená",J125,0)</f>
        <v>0</v>
      </c>
      <c r="BG125" s="102">
        <f>IF(N125="zákl. přenesená",J125,0)</f>
        <v>0</v>
      </c>
      <c r="BH125" s="102">
        <f>IF(N125="sníž. přenesená",J125,0)</f>
        <v>0</v>
      </c>
      <c r="BI125" s="102">
        <f>IF(N125="nulová",J125,0)</f>
        <v>0</v>
      </c>
      <c r="BJ125" s="17" t="s">
        <v>84</v>
      </c>
      <c r="BK125" s="102">
        <f>ROUND(I125*H125,2)</f>
        <v>0</v>
      </c>
      <c r="BL125" s="17" t="s">
        <v>172</v>
      </c>
      <c r="BM125" s="168" t="s">
        <v>178</v>
      </c>
    </row>
    <row r="126" spans="1:65" s="2" customFormat="1" ht="16.5" customHeight="1">
      <c r="A126" s="33"/>
      <c r="B126" s="156"/>
      <c r="C126" s="157" t="s">
        <v>76</v>
      </c>
      <c r="D126" s="157" t="s">
        <v>167</v>
      </c>
      <c r="E126" s="158" t="s">
        <v>821</v>
      </c>
      <c r="F126" s="159" t="s">
        <v>822</v>
      </c>
      <c r="G126" s="160" t="s">
        <v>648</v>
      </c>
      <c r="H126" s="161">
        <v>1</v>
      </c>
      <c r="I126" s="162"/>
      <c r="J126" s="163">
        <f>ROUND(I126*H126,2)</f>
        <v>0</v>
      </c>
      <c r="K126" s="159" t="s">
        <v>1</v>
      </c>
      <c r="L126" s="34"/>
      <c r="M126" s="164" t="s">
        <v>1</v>
      </c>
      <c r="N126" s="165" t="s">
        <v>41</v>
      </c>
      <c r="O126" s="59"/>
      <c r="P126" s="166">
        <f>O126*H126</f>
        <v>0</v>
      </c>
      <c r="Q126" s="166">
        <v>0</v>
      </c>
      <c r="R126" s="166">
        <f>Q126*H126</f>
        <v>0</v>
      </c>
      <c r="S126" s="166">
        <v>0</v>
      </c>
      <c r="T126" s="167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68" t="s">
        <v>172</v>
      </c>
      <c r="AT126" s="168" t="s">
        <v>167</v>
      </c>
      <c r="AU126" s="168" t="s">
        <v>84</v>
      </c>
      <c r="AY126" s="17" t="s">
        <v>164</v>
      </c>
      <c r="BE126" s="102">
        <f>IF(N126="základní",J126,0)</f>
        <v>0</v>
      </c>
      <c r="BF126" s="102">
        <f>IF(N126="snížená",J126,0)</f>
        <v>0</v>
      </c>
      <c r="BG126" s="102">
        <f>IF(N126="zákl. přenesená",J126,0)</f>
        <v>0</v>
      </c>
      <c r="BH126" s="102">
        <f>IF(N126="sníž. přenesená",J126,0)</f>
        <v>0</v>
      </c>
      <c r="BI126" s="102">
        <f>IF(N126="nulová",J126,0)</f>
        <v>0</v>
      </c>
      <c r="BJ126" s="17" t="s">
        <v>84</v>
      </c>
      <c r="BK126" s="102">
        <f>ROUND(I126*H126,2)</f>
        <v>0</v>
      </c>
      <c r="BL126" s="17" t="s">
        <v>172</v>
      </c>
      <c r="BM126" s="168" t="s">
        <v>217</v>
      </c>
    </row>
    <row r="127" spans="1:65" s="2" customFormat="1" ht="24.2" customHeight="1">
      <c r="A127" s="33"/>
      <c r="B127" s="156"/>
      <c r="C127" s="157" t="s">
        <v>76</v>
      </c>
      <c r="D127" s="157" t="s">
        <v>167</v>
      </c>
      <c r="E127" s="158" t="s">
        <v>823</v>
      </c>
      <c r="F127" s="159" t="s">
        <v>824</v>
      </c>
      <c r="G127" s="160" t="s">
        <v>648</v>
      </c>
      <c r="H127" s="161">
        <v>1</v>
      </c>
      <c r="I127" s="162"/>
      <c r="J127" s="163">
        <f>ROUND(I127*H127,2)</f>
        <v>0</v>
      </c>
      <c r="K127" s="159" t="s">
        <v>1</v>
      </c>
      <c r="L127" s="34"/>
      <c r="M127" s="209" t="s">
        <v>1</v>
      </c>
      <c r="N127" s="210" t="s">
        <v>41</v>
      </c>
      <c r="O127" s="211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3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68" t="s">
        <v>172</v>
      </c>
      <c r="AT127" s="168" t="s">
        <v>167</v>
      </c>
      <c r="AU127" s="168" t="s">
        <v>84</v>
      </c>
      <c r="AY127" s="17" t="s">
        <v>164</v>
      </c>
      <c r="BE127" s="102">
        <f>IF(N127="základní",J127,0)</f>
        <v>0</v>
      </c>
      <c r="BF127" s="102">
        <f>IF(N127="snížená",J127,0)</f>
        <v>0</v>
      </c>
      <c r="BG127" s="102">
        <f>IF(N127="zákl. přenesená",J127,0)</f>
        <v>0</v>
      </c>
      <c r="BH127" s="102">
        <f>IF(N127="sníž. přenesená",J127,0)</f>
        <v>0</v>
      </c>
      <c r="BI127" s="102">
        <f>IF(N127="nulová",J127,0)</f>
        <v>0</v>
      </c>
      <c r="BJ127" s="17" t="s">
        <v>84</v>
      </c>
      <c r="BK127" s="102">
        <f>ROUND(I127*H127,2)</f>
        <v>0</v>
      </c>
      <c r="BL127" s="17" t="s">
        <v>172</v>
      </c>
      <c r="BM127" s="168" t="s">
        <v>228</v>
      </c>
    </row>
    <row r="128" spans="1:65" s="2" customFormat="1" ht="6.95" customHeight="1">
      <c r="A128" s="33"/>
      <c r="B128" s="48"/>
      <c r="C128" s="49"/>
      <c r="D128" s="49"/>
      <c r="E128" s="49"/>
      <c r="F128" s="49"/>
      <c r="G128" s="49"/>
      <c r="H128" s="49"/>
      <c r="I128" s="49"/>
      <c r="J128" s="49"/>
      <c r="K128" s="49"/>
      <c r="L128" s="34"/>
      <c r="M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</row>
  </sheetData>
  <autoFilter ref="C120:K127"/>
  <mergeCells count="12">
    <mergeCell ref="E113:H113"/>
    <mergeCell ref="L2:V2"/>
    <mergeCell ref="E85:H85"/>
    <mergeCell ref="E87:H87"/>
    <mergeCell ref="E89:H89"/>
    <mergeCell ref="E109:H109"/>
    <mergeCell ref="E111:H11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01 - Stavebně konstrukční...</vt:lpstr>
      <vt:lpstr>02.1 - Svítidla</vt:lpstr>
      <vt:lpstr>02.2 - Přístroje</vt:lpstr>
      <vt:lpstr>02.3 - Instalační materiál</vt:lpstr>
      <vt:lpstr>02.4 - Kabeláž</vt:lpstr>
      <vt:lpstr>02.5 - Rozváděče</vt:lpstr>
      <vt:lpstr>02.6 - Pomocné stavební p...</vt:lpstr>
      <vt:lpstr>02.7 - Ostatní</vt:lpstr>
      <vt:lpstr>'01 - Stavebně konstrukční...'!Názvy_tisku</vt:lpstr>
      <vt:lpstr>'02.1 - Svítidla'!Názvy_tisku</vt:lpstr>
      <vt:lpstr>'02.2 - Přístroje'!Názvy_tisku</vt:lpstr>
      <vt:lpstr>'02.3 - Instalační materiál'!Názvy_tisku</vt:lpstr>
      <vt:lpstr>'02.4 - Kabeláž'!Názvy_tisku</vt:lpstr>
      <vt:lpstr>'02.5 - Rozváděče'!Názvy_tisku</vt:lpstr>
      <vt:lpstr>'02.6 - Pomocné stavební p...'!Názvy_tisku</vt:lpstr>
      <vt:lpstr>'02.7 - Ostatní'!Názvy_tisku</vt:lpstr>
      <vt:lpstr>'Rekapitulace stavby'!Názvy_tisku</vt:lpstr>
      <vt:lpstr>'01 - Stavebně konstrukční...'!Oblast_tisku</vt:lpstr>
      <vt:lpstr>'02.1 - Svítidla'!Oblast_tisku</vt:lpstr>
      <vt:lpstr>'02.2 - Přístroje'!Oblast_tisku</vt:lpstr>
      <vt:lpstr>'02.3 - Instalační materiál'!Oblast_tisku</vt:lpstr>
      <vt:lpstr>'02.4 - Kabeláž'!Oblast_tisku</vt:lpstr>
      <vt:lpstr>'02.5 - Rozváděče'!Oblast_tisku</vt:lpstr>
      <vt:lpstr>'02.6 - Pomocné stavební p...'!Oblast_tisku</vt:lpstr>
      <vt:lpstr>'02.7 - Ostatní'!Oblast_tisku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LAPTOP-9STFRNPR\Kubeczka</dc:creator>
  <cp:lastModifiedBy>Lorenc Michal</cp:lastModifiedBy>
  <dcterms:created xsi:type="dcterms:W3CDTF">2025-04-17T15:23:52Z</dcterms:created>
  <dcterms:modified xsi:type="dcterms:W3CDTF">2026-01-09T09:26:04Z</dcterms:modified>
</cp:coreProperties>
</file>